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5.xml" ContentType="application/vnd.ms-excel.person+xml"/>
  <Override PartName="/xl/persons/person0.xml" ContentType="application/vnd.ms-excel.person+xml"/>
  <Override PartName="/xl/persons/person1.xml" ContentType="application/vnd.ms-excel.person+xml"/>
  <Override PartName="/xl/persons/person4.xml" ContentType="application/vnd.ms-excel.person+xml"/>
  <Override PartName="/xl/persons/person6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7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0275034836d805/Documents/Zennor Parish Council/Accounts/2022-23/Accounts/"/>
    </mc:Choice>
  </mc:AlternateContent>
  <xr:revisionPtr revIDLastSave="78" documentId="13_ncr:1_{EFF7571F-2C3E-4828-88AC-F457DC8235A1}" xr6:coauthVersionLast="47" xr6:coauthVersionMax="47" xr10:uidLastSave="{47260BFE-7E39-43CD-A17D-FFD102A480CF}"/>
  <bookViews>
    <workbookView xWindow="-110" yWindow="-110" windowWidth="19420" windowHeight="10300" tabRatio="917" activeTab="9" xr2:uid="{003BF196-6966-44DB-B9BC-2DEFC0EC5505}"/>
  </bookViews>
  <sheets>
    <sheet name="Summary" sheetId="1" r:id="rId1"/>
    <sheet name="Receipts" sheetId="3" r:id="rId2"/>
    <sheet name="Payments" sheetId="2" r:id="rId3"/>
    <sheet name="Google" sheetId="29" r:id="rId4"/>
    <sheet name="Room rent" sheetId="28" r:id="rId5"/>
    <sheet name="Clerk Salary" sheetId="27" r:id="rId6"/>
    <sheet name="Budget 22-23" sheetId="26" r:id="rId7"/>
    <sheet name="Bank Reconciliations" sheetId="24" r:id="rId8"/>
    <sheet name="Account details" sheetId="30" r:id="rId9"/>
    <sheet name="Fixed Assets" sheetId="17" r:id="rId10"/>
  </sheets>
  <definedNames>
    <definedName name="_xlnm.Print_Area" localSheetId="6">'Budget 22-23'!$A$1:$H$47</definedName>
    <definedName name="_xlnm.Print_Area" localSheetId="9">'Fixed Assets'!$A$1:$D$31</definedName>
    <definedName name="_xlnm.Print_Area" localSheetId="2">Payments!$A$1:$U$60</definedName>
    <definedName name="_xlnm.Print_Area" localSheetId="0">Summary!$A$1:$F$50</definedName>
    <definedName name="_xlnm.Print_Titles" localSheetId="7">'Bank Reconciliations'!$A:$A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7" l="1"/>
  <c r="B42" i="1"/>
  <c r="E34" i="26"/>
  <c r="E29" i="26"/>
  <c r="E28" i="26"/>
  <c r="E26" i="26"/>
  <c r="E25" i="26"/>
  <c r="E24" i="26"/>
  <c r="C13" i="26"/>
  <c r="D13" i="26"/>
  <c r="E13" i="26"/>
  <c r="D1" i="28" l="1"/>
  <c r="C49" i="2"/>
  <c r="C1" i="29"/>
  <c r="P43" i="2" l="1"/>
  <c r="U43" i="2"/>
  <c r="G41" i="2"/>
  <c r="T41" i="2"/>
  <c r="U44" i="2"/>
  <c r="U42" i="2"/>
  <c r="B8" i="27"/>
  <c r="U46" i="2" l="1"/>
  <c r="U47" i="2"/>
  <c r="U45" i="2"/>
  <c r="G5" i="2" l="1"/>
  <c r="D25" i="26" s="1"/>
  <c r="U41" i="2"/>
  <c r="D20" i="1" l="1"/>
  <c r="U39" i="2"/>
  <c r="U38" i="2"/>
  <c r="U37" i="2"/>
  <c r="U30" i="2" l="1"/>
  <c r="U27" i="2"/>
  <c r="U18" i="2" l="1"/>
  <c r="U23" i="2"/>
  <c r="U17" i="2" l="1"/>
  <c r="U14" i="2"/>
  <c r="S5" i="2"/>
  <c r="D33" i="1" s="1"/>
  <c r="M5" i="2"/>
  <c r="D31" i="26" s="1"/>
  <c r="U13" i="2"/>
  <c r="D37" i="26" l="1"/>
  <c r="G13" i="26" l="1"/>
  <c r="G39" i="26"/>
  <c r="G54" i="26"/>
  <c r="G55" i="26"/>
  <c r="G56" i="26"/>
  <c r="E46" i="26"/>
  <c r="G15" i="26" l="1"/>
  <c r="G16" i="26" s="1"/>
  <c r="G49" i="26"/>
  <c r="U7" i="2" l="1"/>
  <c r="C47" i="26"/>
  <c r="C44" i="26" s="1"/>
  <c r="Y23" i="24" l="1"/>
  <c r="W23" i="24"/>
  <c r="U23" i="24"/>
  <c r="S23" i="24"/>
  <c r="Q23" i="24"/>
  <c r="O23" i="24"/>
  <c r="M23" i="24"/>
  <c r="K23" i="24"/>
  <c r="C23" i="24"/>
  <c r="E23" i="24"/>
  <c r="G23" i="24"/>
  <c r="I23" i="24"/>
  <c r="U48" i="2" l="1"/>
  <c r="U49" i="2" l="1"/>
  <c r="U51" i="2" l="1"/>
  <c r="U36" i="2" l="1"/>
  <c r="E45" i="26" l="1"/>
  <c r="H39" i="26"/>
  <c r="H49" i="26" s="1"/>
  <c r="E39" i="26"/>
  <c r="C39" i="26"/>
  <c r="H13" i="26"/>
  <c r="D49" i="26" l="1"/>
  <c r="C15" i="26"/>
  <c r="C16" i="26" s="1"/>
  <c r="E15" i="26"/>
  <c r="D44" i="26" s="1"/>
  <c r="D47" i="26" s="1"/>
  <c r="H15" i="26"/>
  <c r="H16" i="26" s="1"/>
  <c r="J56" i="26"/>
  <c r="E49" i="26"/>
  <c r="C49" i="26"/>
  <c r="C50" i="26" s="1"/>
  <c r="D50" i="26" l="1"/>
  <c r="E44" i="26"/>
  <c r="E47" i="26" s="1"/>
  <c r="G47" i="26" s="1"/>
  <c r="G44" i="26" s="1"/>
  <c r="G50" i="26" s="1"/>
  <c r="E16" i="26"/>
  <c r="E50" i="26" l="1"/>
  <c r="H47" i="26"/>
  <c r="H44" i="26" s="1"/>
  <c r="H50" i="26" l="1"/>
  <c r="U34" i="2" l="1"/>
  <c r="U33" i="2"/>
  <c r="U32" i="2"/>
  <c r="I10" i="3"/>
  <c r="U35" i="2"/>
  <c r="U31" i="2"/>
  <c r="U25" i="2" l="1"/>
  <c r="U24" i="2"/>
  <c r="U22" i="2"/>
  <c r="U21" i="2"/>
  <c r="U15" i="2" l="1"/>
  <c r="U9" i="2" l="1"/>
  <c r="U12" i="2"/>
  <c r="G5" i="3"/>
  <c r="D11" i="26" s="1"/>
  <c r="D11" i="1" l="1"/>
  <c r="I6" i="3"/>
  <c r="T5" i="2"/>
  <c r="D38" i="26" s="1"/>
  <c r="R5" i="2"/>
  <c r="D36" i="26" s="1"/>
  <c r="Q5" i="2"/>
  <c r="D35" i="26" s="1"/>
  <c r="P5" i="2"/>
  <c r="D34" i="26" s="1"/>
  <c r="O5" i="2"/>
  <c r="D33" i="26" s="1"/>
  <c r="N5" i="2"/>
  <c r="L5" i="2"/>
  <c r="D25" i="1" s="1"/>
  <c r="K5" i="2"/>
  <c r="D29" i="26" s="1"/>
  <c r="J5" i="2"/>
  <c r="D28" i="26" s="1"/>
  <c r="I5" i="2"/>
  <c r="H5" i="2"/>
  <c r="D26" i="26" s="1"/>
  <c r="F5" i="2"/>
  <c r="E5" i="2"/>
  <c r="D23" i="26" s="1"/>
  <c r="D5" i="2"/>
  <c r="D22" i="26" s="1"/>
  <c r="C5" i="2"/>
  <c r="D21" i="26" s="1"/>
  <c r="H5" i="3"/>
  <c r="D12" i="26" s="1"/>
  <c r="F5" i="3"/>
  <c r="E5" i="3"/>
  <c r="D9" i="26" s="1"/>
  <c r="D5" i="3"/>
  <c r="C5" i="3"/>
  <c r="D32" i="26" l="1"/>
  <c r="D27" i="26"/>
  <c r="D24" i="26"/>
  <c r="D30" i="26"/>
  <c r="D7" i="1"/>
  <c r="D7" i="26"/>
  <c r="D10" i="1"/>
  <c r="D10" i="26"/>
  <c r="D8" i="1"/>
  <c r="D8" i="26"/>
  <c r="D12" i="1"/>
  <c r="D18" i="1"/>
  <c r="D32" i="1"/>
  <c r="D35" i="1"/>
  <c r="D16" i="1"/>
  <c r="D21" i="1"/>
  <c r="D30" i="1"/>
  <c r="D23" i="1"/>
  <c r="D28" i="1"/>
  <c r="D17" i="1"/>
  <c r="D22" i="1"/>
  <c r="D27" i="1"/>
  <c r="D29" i="1"/>
  <c r="D24" i="1"/>
  <c r="D19" i="1"/>
  <c r="D9" i="1"/>
  <c r="D39" i="26" l="1"/>
  <c r="D16" i="26"/>
  <c r="U52" i="2"/>
  <c r="I11" i="3" l="1"/>
  <c r="U50" i="2"/>
  <c r="U40" i="2" l="1"/>
  <c r="U28" i="2" l="1"/>
  <c r="U26" i="2"/>
  <c r="U29" i="2"/>
  <c r="U8" i="2" l="1"/>
  <c r="U10" i="2"/>
  <c r="U20" i="2"/>
  <c r="U19" i="2"/>
  <c r="U11" i="2"/>
  <c r="I9" i="3"/>
  <c r="I8" i="3"/>
  <c r="I7" i="3"/>
  <c r="U6" i="2"/>
  <c r="U53" i="2"/>
  <c r="U16" i="2"/>
  <c r="U11" i="24" l="1"/>
  <c r="S9" i="24"/>
  <c r="C9" i="24"/>
  <c r="S11" i="24"/>
  <c r="Q11" i="24"/>
  <c r="I11" i="24"/>
  <c r="C11" i="24"/>
  <c r="G11" i="24"/>
  <c r="W9" i="24"/>
  <c r="Q9" i="24"/>
  <c r="O9" i="24"/>
  <c r="I5" i="3"/>
  <c r="F42" i="1" s="1"/>
  <c r="U9" i="24"/>
  <c r="Y9" i="24"/>
  <c r="Y11" i="24"/>
  <c r="E11" i="24"/>
  <c r="W11" i="24"/>
  <c r="U5" i="2"/>
  <c r="F43" i="1" s="1"/>
  <c r="F44" i="1" s="1"/>
  <c r="O11" i="24"/>
  <c r="M9" i="24"/>
  <c r="K9" i="24"/>
  <c r="I9" i="24"/>
  <c r="E9" i="24"/>
  <c r="G9" i="24"/>
  <c r="M11" i="24"/>
  <c r="K11" i="24"/>
  <c r="D13" i="1"/>
  <c r="B13" i="1"/>
  <c r="B36" i="1"/>
  <c r="D36" i="1"/>
  <c r="Q13" i="24" l="1"/>
  <c r="Q25" i="24" s="1"/>
  <c r="U13" i="24"/>
  <c r="U25" i="24" s="1"/>
  <c r="O13" i="24"/>
  <c r="O25" i="24" s="1"/>
  <c r="S13" i="24"/>
  <c r="S25" i="24" s="1"/>
  <c r="W13" i="24"/>
  <c r="W25" i="24" s="1"/>
  <c r="Y13" i="24"/>
  <c r="Y25" i="24" s="1"/>
  <c r="G13" i="24"/>
  <c r="G25" i="24" s="1"/>
  <c r="I13" i="24"/>
  <c r="I25" i="24" s="1"/>
  <c r="K13" i="24"/>
  <c r="K25" i="24" s="1"/>
  <c r="M13" i="24"/>
  <c r="M25" i="24" s="1"/>
  <c r="E13" i="24" l="1"/>
  <c r="E25" i="24" s="1"/>
  <c r="C13" i="24"/>
  <c r="C25" i="24" s="1"/>
  <c r="B44" i="1"/>
  <c r="J44" i="1" s="1"/>
</calcChain>
</file>

<file path=xl/sharedStrings.xml><?xml version="1.0" encoding="utf-8"?>
<sst xmlns="http://schemas.openxmlformats.org/spreadsheetml/2006/main" count="408" uniqueCount="276">
  <si>
    <t>ZENNOR PARISH COUNCIL</t>
  </si>
  <si>
    <t>RECEIPTS</t>
  </si>
  <si>
    <t xml:space="preserve">Precept </t>
  </si>
  <si>
    <t>CC CTS Grant</t>
  </si>
  <si>
    <t>VAT Reclaim</t>
  </si>
  <si>
    <t>Community Trust Fund grant</t>
  </si>
  <si>
    <t>TOTAL RECEIPTS</t>
  </si>
  <si>
    <t>PAYMENTS</t>
  </si>
  <si>
    <t xml:space="preserve">Insurance </t>
  </si>
  <si>
    <t>Training</t>
  </si>
  <si>
    <t>CALC Subscription</t>
  </si>
  <si>
    <t>VAT Input</t>
  </si>
  <si>
    <t>Path Maintenance</t>
  </si>
  <si>
    <t>Thermal Imaging Camera</t>
  </si>
  <si>
    <t>Christmas Tree</t>
  </si>
  <si>
    <t>TOTAL PAYMENTS</t>
  </si>
  <si>
    <t>RECEIPTS AND PAYMENTS SUMMARY</t>
  </si>
  <si>
    <t>General Account</t>
  </si>
  <si>
    <t>Receipts in</t>
  </si>
  <si>
    <t>Payments out</t>
  </si>
  <si>
    <t>Signed: ________________________</t>
  </si>
  <si>
    <t>Signed: ______________________</t>
  </si>
  <si>
    <t>Chairman</t>
  </si>
  <si>
    <t>RFO</t>
  </si>
  <si>
    <t>Dated: _________________________</t>
  </si>
  <si>
    <t>Dated: _______________________</t>
  </si>
  <si>
    <t>DATE</t>
  </si>
  <si>
    <t>DESCRIPTION</t>
  </si>
  <si>
    <t>STAFF</t>
  </si>
  <si>
    <t>VAT</t>
  </si>
  <si>
    <t>TOTALS</t>
  </si>
  <si>
    <t>Less Cheques not presented:</t>
  </si>
  <si>
    <t>TOTAL</t>
  </si>
  <si>
    <t>Signed: ____________________________</t>
  </si>
  <si>
    <t>Dated: _____________________________</t>
  </si>
  <si>
    <t>PRECEPT</t>
  </si>
  <si>
    <t>VAT RECLAIM</t>
  </si>
  <si>
    <t>Precept 1st half</t>
  </si>
  <si>
    <t>Precept 2nd Half</t>
  </si>
  <si>
    <t>Community Chest Grant</t>
  </si>
  <si>
    <t>Receipts</t>
  </si>
  <si>
    <t>Payments</t>
  </si>
  <si>
    <t>Precept</t>
  </si>
  <si>
    <t>Pentreath Painting</t>
  </si>
  <si>
    <t>Clerk's Salary inc PAYE</t>
  </si>
  <si>
    <t>General Administration</t>
  </si>
  <si>
    <t>Training Courses</t>
  </si>
  <si>
    <t>Mileage</t>
  </si>
  <si>
    <t>Community Projects</t>
  </si>
  <si>
    <t>Defibrillator maintenance</t>
  </si>
  <si>
    <t>Cost of Election</t>
  </si>
  <si>
    <t>2020/21</t>
  </si>
  <si>
    <t>Value</t>
  </si>
  <si>
    <t>Pentreath Painting &amp; Frame</t>
  </si>
  <si>
    <t>Projector &amp; Screen</t>
  </si>
  <si>
    <t>AED</t>
  </si>
  <si>
    <t>Wall Cabinet for AED</t>
  </si>
  <si>
    <t>Total</t>
  </si>
  <si>
    <t>Signed: ____________________</t>
  </si>
  <si>
    <t>Dated: _____________________</t>
  </si>
  <si>
    <t>Google</t>
  </si>
  <si>
    <t>The basis of valuation of these assets is purchase price</t>
  </si>
  <si>
    <t>2021/22</t>
  </si>
  <si>
    <t>Website Maintenance</t>
  </si>
  <si>
    <t>Website Domain renewal</t>
  </si>
  <si>
    <t>NOTES</t>
  </si>
  <si>
    <t>Pump</t>
  </si>
  <si>
    <t>Use of Reserves</t>
  </si>
  <si>
    <t>Working From Home</t>
  </si>
  <si>
    <t>Hall Rental / Zoom</t>
  </si>
  <si>
    <t>General Reserves</t>
  </si>
  <si>
    <t xml:space="preserve">ZENNOR PARISH COUNCIL </t>
  </si>
  <si>
    <t>YEAR TO DATE 2020/21</t>
  </si>
  <si>
    <t>2022/23</t>
  </si>
  <si>
    <t>2023/24</t>
  </si>
  <si>
    <t xml:space="preserve">COMMENTARY </t>
  </si>
  <si>
    <t>Budget</t>
  </si>
  <si>
    <t>Revised Budget based on Projected Outcome</t>
  </si>
  <si>
    <t>Forecast</t>
  </si>
  <si>
    <t>All budgeting is exclusive of VAT</t>
  </si>
  <si>
    <t>This will be the balancing figure of estimated payments less estimated receipts, taking into account any use of reserves</t>
  </si>
  <si>
    <t>This is due to reduce by 50% in 2022/23 and will be totally phased out in 2023/24</t>
  </si>
  <si>
    <t>Budgeted for 2% increase as advised by CC</t>
  </si>
  <si>
    <t>This relates directly to the Community Projects line in Payments - if no grant is received no expenditure will be made</t>
  </si>
  <si>
    <t>Amount used from or added to General Reserves</t>
  </si>
  <si>
    <t>TOTAL INC RESERVES</t>
  </si>
  <si>
    <t>2% has been added for inflation where relevant</t>
  </si>
  <si>
    <t xml:space="preserve">Salary is based on a potential increase of one point on the SPC scale and a National Pay Award of 2% </t>
  </si>
  <si>
    <t>£8 per month allowance</t>
  </si>
  <si>
    <t>For training for both Councillors &amp; Clerk</t>
  </si>
  <si>
    <t>Includes Google £50 &amp; ICO Registration £35</t>
  </si>
  <si>
    <t>Statutory requirement</t>
  </si>
  <si>
    <t>Holding meetings whether actual or virtual</t>
  </si>
  <si>
    <t>Includes both Maintenance &amp; Hosting contract</t>
  </si>
  <si>
    <t>This is a biennial cost</t>
  </si>
  <si>
    <t>Increased in line with previous three years</t>
  </si>
  <si>
    <t>To include a contribution to CiLCA training for the Clerk</t>
  </si>
  <si>
    <t>Assumed no change to requirements</t>
  </si>
  <si>
    <t>In line with LMP &amp; SWCP funding received</t>
  </si>
  <si>
    <t>General Maintenance</t>
  </si>
  <si>
    <t>To include paint for the Finger Post &amp; the Pump</t>
  </si>
  <si>
    <t>Noticeboard</t>
  </si>
  <si>
    <t>Service costs &amp; replacement pads etc for Tinners defib</t>
  </si>
  <si>
    <t>Wi-fi for the Village Hall - Community Chest grant</t>
  </si>
  <si>
    <t>RESERVES</t>
  </si>
  <si>
    <t>As per the Reserves Policy this equates to a min. of 6 months of Net Revenue Expenditure (Precept minus one off costs - wifi not included as if no income there will be no expenditure)</t>
  </si>
  <si>
    <t>This Reserve will be used in 2021/22 if an election is held.  If contested it will cost approx. £1994. If uncontested it will cost 10-20% of this and the remainder will stay in reserves</t>
  </si>
  <si>
    <t>TOTAL RESERVES</t>
  </si>
  <si>
    <t>Net Revenue Expenditure</t>
  </si>
  <si>
    <t>General Reserves
(months)</t>
  </si>
  <si>
    <t>TAX BASE INFORMATION</t>
  </si>
  <si>
    <t>Band D</t>
  </si>
  <si>
    <t>2019/20</t>
  </si>
  <si>
    <t>RECOMMENDATION</t>
  </si>
  <si>
    <t>To approve a revision to the Budget as set out in Column E, based on projected income &amp; expenditure and to include work on the website</t>
  </si>
  <si>
    <t>To approve the draft budget as outlined</t>
  </si>
  <si>
    <t>To approve a Precept of £5,000</t>
  </si>
  <si>
    <t>This is an 8.4% increase which is the equivalent of £3.71 per Band D household per year or 31p per month</t>
  </si>
  <si>
    <t>The precept has not been increased for a number of years and the Council needs to ensure it is meeting its Statutory duties in terms of the</t>
  </si>
  <si>
    <t>Transparency Code and Accessibility - an update to the website and a new noticeboard will help fulfil these functions</t>
  </si>
  <si>
    <t>SUBS &amp; FEES</t>
  </si>
  <si>
    <t>GENERAL ADMIN</t>
  </si>
  <si>
    <t>INSURANCE</t>
  </si>
  <si>
    <t>TRAINING</t>
  </si>
  <si>
    <t>Working from Home</t>
  </si>
  <si>
    <t>Defibrillator Maintenance</t>
  </si>
  <si>
    <t>HALL RENTAL / ZOOM</t>
  </si>
  <si>
    <t>WFH</t>
  </si>
  <si>
    <t>SUMMARY RECEIPTS &amp; PAYMENTS - YEAR ENDING 31ST MARCH 2022</t>
  </si>
  <si>
    <t>CTS GRANT</t>
  </si>
  <si>
    <t>Subs &amp; Fees</t>
  </si>
  <si>
    <t>Website Costs</t>
  </si>
  <si>
    <t>PATH MAINTENANCE</t>
  </si>
  <si>
    <t>GENERAL MAINTENANCE</t>
  </si>
  <si>
    <t>DEFIB MAINTENANCE</t>
  </si>
  <si>
    <t>MILEAGE</t>
  </si>
  <si>
    <t>XMAS TREE</t>
  </si>
  <si>
    <t>COMMUNITY PROJECTS</t>
  </si>
  <si>
    <t>CASHBOOK</t>
  </si>
  <si>
    <t>Opening Balance</t>
  </si>
  <si>
    <t>Closing Balance</t>
  </si>
  <si>
    <t>BANK STATEMENTS</t>
  </si>
  <si>
    <t>Current Account</t>
  </si>
  <si>
    <t>Total c/d to 2022/23</t>
  </si>
  <si>
    <t>CALC &amp; SLCC Subs</t>
  </si>
  <si>
    <t>To use</t>
  </si>
  <si>
    <t>Projected Balance at Year End</t>
  </si>
  <si>
    <t>2024/25</t>
  </si>
  <si>
    <t>To Date</t>
  </si>
  <si>
    <t>YEAR END CHECK</t>
  </si>
  <si>
    <t>APRIL</t>
  </si>
  <si>
    <t>MAY</t>
  </si>
  <si>
    <t xml:space="preserve">GRANTS </t>
  </si>
  <si>
    <t>DONATIONS</t>
  </si>
  <si>
    <t>Donations</t>
  </si>
  <si>
    <t>Clerk's Salary</t>
  </si>
  <si>
    <t>HMRC</t>
  </si>
  <si>
    <t>ICO Data Protection Fee</t>
  </si>
  <si>
    <t>Clerk's Expenses</t>
  </si>
  <si>
    <t>JUNE</t>
  </si>
  <si>
    <t xml:space="preserve">Donations </t>
  </si>
  <si>
    <t>WEBSITE HOSTING</t>
  </si>
  <si>
    <t>LMP First cut</t>
  </si>
  <si>
    <t>JULY</t>
  </si>
  <si>
    <t>SEPT</t>
  </si>
  <si>
    <t>VAT NO</t>
  </si>
  <si>
    <t>382 6007 03</t>
  </si>
  <si>
    <t>786 6380 77</t>
  </si>
  <si>
    <t xml:space="preserve">Coast path cutting </t>
  </si>
  <si>
    <t>OCT</t>
  </si>
  <si>
    <t>NOV</t>
  </si>
  <si>
    <t>LMP Second cut</t>
  </si>
  <si>
    <t>LMP &amp; SWP Grants</t>
  </si>
  <si>
    <t>DEC</t>
  </si>
  <si>
    <t>JAN</t>
  </si>
  <si>
    <t>Election Recharges</t>
  </si>
  <si>
    <t>Annual Website Maintenance</t>
  </si>
  <si>
    <t>Hall Rental</t>
  </si>
  <si>
    <t>935 1609 24</t>
  </si>
  <si>
    <t>Giclee Print &amp; Frame</t>
  </si>
  <si>
    <t>FEB</t>
  </si>
  <si>
    <t>MAR</t>
  </si>
  <si>
    <t>AUG</t>
  </si>
  <si>
    <r>
      <t xml:space="preserve">R or </t>
    </r>
    <r>
      <rPr>
        <b/>
        <sz val="12"/>
        <color rgb="FFFF0000"/>
        <rFont val="Arial"/>
        <family val="2"/>
      </rPr>
      <t>P</t>
    </r>
    <r>
      <rPr>
        <b/>
        <sz val="12"/>
        <color theme="1"/>
        <rFont val="Arial"/>
        <family val="2"/>
      </rPr>
      <t xml:space="preserve"> made post meeting</t>
    </r>
  </si>
  <si>
    <t>Unpresented payment</t>
  </si>
  <si>
    <t>BANK RECONCILIATIONS  - YEAR ENDING 31ST MARCH 2022</t>
  </si>
  <si>
    <t>As 31st March 2023 the following assets were held:</t>
  </si>
  <si>
    <t>FIXED ASSETS - YEAR ENDING 31ST MARCH 2023</t>
  </si>
  <si>
    <t>PAYMENTS  - YEAR ENDING 31ST MARCH 2023</t>
  </si>
  <si>
    <t>RECEIPTS - YEAR ENDING 31ST MARCH 2023</t>
  </si>
  <si>
    <t>Total b/d from 21/22</t>
  </si>
  <si>
    <t>YEAR TO DATE 2022/23</t>
  </si>
  <si>
    <t>Platinum Jubilee</t>
  </si>
  <si>
    <t>C/F FROM 21/22</t>
  </si>
  <si>
    <t>BUDGET 2022/23</t>
  </si>
  <si>
    <t>Domain renewal</t>
  </si>
  <si>
    <t>718 4073 36</t>
  </si>
  <si>
    <t>Jubilee items - inc mugs</t>
  </si>
  <si>
    <t>DOMAIN RENEWAL</t>
  </si>
  <si>
    <t>JUBILEE</t>
  </si>
  <si>
    <t>Jubilee</t>
  </si>
  <si>
    <t>Use of EM Reserves</t>
  </si>
  <si>
    <t>Insurance</t>
  </si>
  <si>
    <t>994 406 094</t>
  </si>
  <si>
    <t>Painting fingerpost &amp; pump</t>
  </si>
  <si>
    <t>CALC Training</t>
  </si>
  <si>
    <t>Humphry Davy School</t>
  </si>
  <si>
    <t>HMRC PAYE</t>
  </si>
  <si>
    <t>VAT reclaim 01/03/22-28/02/23</t>
  </si>
  <si>
    <t>Cash Balance 31/03/23</t>
  </si>
  <si>
    <t>IT Equipment</t>
  </si>
  <si>
    <t>IT EQUIPMENT</t>
  </si>
  <si>
    <t>LMP/SWCP</t>
  </si>
  <si>
    <t>LMP/SWCP Grants</t>
  </si>
  <si>
    <t>LMP / SWCP Grants</t>
  </si>
  <si>
    <t>Revised Budget 17/01/23</t>
  </si>
  <si>
    <t>Location</t>
  </si>
  <si>
    <t>Kresen Kernow</t>
  </si>
  <si>
    <t>Zennor Village Hall</t>
  </si>
  <si>
    <t>Clerk</t>
  </si>
  <si>
    <t>Gurnards Head</t>
  </si>
  <si>
    <t>Chair</t>
  </si>
  <si>
    <t>Signage x 3 (dog mess)</t>
  </si>
  <si>
    <t>Footpaths various</t>
  </si>
  <si>
    <t>Pump Lane</t>
  </si>
  <si>
    <t>Chair - will be Village Hall</t>
  </si>
  <si>
    <t>by the Church</t>
  </si>
  <si>
    <t>Clerk's Salary &amp; handover hours</t>
  </si>
  <si>
    <t>Prev Clerk's final additional hours</t>
  </si>
  <si>
    <t>Cassandra Crisp</t>
  </si>
  <si>
    <t>Rate</t>
  </si>
  <si>
    <t>SCP 13</t>
  </si>
  <si>
    <t xml:space="preserve">Range </t>
  </si>
  <si>
    <t>SCP 13-17</t>
  </si>
  <si>
    <t>Hours per month</t>
  </si>
  <si>
    <t>Hourly rate</t>
  </si>
  <si>
    <t>Start date</t>
  </si>
  <si>
    <t>Annual salary</t>
  </si>
  <si>
    <t>Monthly salary</t>
  </si>
  <si>
    <t>Planning Advice Jon Pender</t>
  </si>
  <si>
    <t>Defib battery from Medisol (Tinners)</t>
  </si>
  <si>
    <t>Room rent</t>
  </si>
  <si>
    <t>Venue</t>
  </si>
  <si>
    <t>Meeting date</t>
  </si>
  <si>
    <t>Charge</t>
  </si>
  <si>
    <t>Paid date</t>
  </si>
  <si>
    <t>No meeting in Oct due to change of dates of Sep meeting</t>
  </si>
  <si>
    <t>No meeting held in August</t>
  </si>
  <si>
    <t>Annual Parish, Annual PC and Ordinary PC</t>
  </si>
  <si>
    <t>Ordinary PC</t>
  </si>
  <si>
    <t>Meeting type</t>
  </si>
  <si>
    <t>Notes</t>
  </si>
  <si>
    <t>Staffing Committee</t>
  </si>
  <si>
    <t>n/a</t>
  </si>
  <si>
    <t>Period</t>
  </si>
  <si>
    <t>Month</t>
  </si>
  <si>
    <t>Bank account details</t>
  </si>
  <si>
    <t>Bank</t>
  </si>
  <si>
    <t>Barclays</t>
  </si>
  <si>
    <t>Account name</t>
  </si>
  <si>
    <t>Zennor Parish Council V</t>
  </si>
  <si>
    <t>Sort code</t>
  </si>
  <si>
    <t>20 67 19</t>
  </si>
  <si>
    <t xml:space="preserve">Account number </t>
  </si>
  <si>
    <t>#00999016</t>
  </si>
  <si>
    <t>Account type</t>
  </si>
  <si>
    <t>Community Account</t>
  </si>
  <si>
    <t>Signatories</t>
  </si>
  <si>
    <t>Molly Banks</t>
  </si>
  <si>
    <t>Jon Brookes</t>
  </si>
  <si>
    <t>Sam Nankervis</t>
  </si>
  <si>
    <t>Laptop &amp; Printer (50% of)</t>
  </si>
  <si>
    <t>Fingerpost</t>
  </si>
  <si>
    <t>* donated - nominal value</t>
  </si>
  <si>
    <t>Date added</t>
  </si>
  <si>
    <t>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</si>
</sst>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£&quot;#,##0;[Red]\-&quot;£&quot;#,##0"/>
    <numFmt numFmtId="8" formatCode="&quot;£&quot;#,##0.00;[Red]\-&quot;£&quot;#,##0.00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164" formatCode="_-* #,##0.00_-;\(#,##0.00\)_-;_-* &quot;-&quot;??_-;_-@_-"/>
    <numFmt numFmtId="165" formatCode="&quot;£&quot;#,##0.00"/>
  </numFmts>
  <fonts count="2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3F3F76"/>
      <name val="Arial"/>
      <family val="2"/>
    </font>
    <font>
      <b/>
      <i/>
      <sz val="12"/>
      <color theme="1"/>
      <name val="Arial"/>
      <family val="2"/>
    </font>
    <font>
      <b/>
      <sz val="12"/>
      <color theme="0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1"/>
      <color theme="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u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1">
    <xf numFmtId="0" fontId="0" fillId="0" borderId="0"/>
    <xf numFmtId="44" fontId="6" fillId="0" borderId="0" applyFont="0" applyFill="0" applyBorder="0" applyAlignment="0" applyProtection="0"/>
    <xf numFmtId="0" fontId="5" fillId="0" borderId="0"/>
    <xf numFmtId="0" fontId="6" fillId="0" borderId="0"/>
    <xf numFmtId="0" fontId="4" fillId="0" borderId="0"/>
    <xf numFmtId="0" fontId="3" fillId="0" borderId="0"/>
    <xf numFmtId="0" fontId="12" fillId="3" borderId="16" applyNumberFormat="0" applyAlignment="0" applyProtection="0"/>
    <xf numFmtId="0" fontId="13" fillId="4" borderId="17" applyNumberFormat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168">
    <xf numFmtId="0" fontId="0" fillId="0" borderId="0" xfId="0"/>
    <xf numFmtId="0" fontId="7" fillId="0" borderId="0" xfId="3" applyFont="1" applyAlignment="1">
      <alignment horizontal="center"/>
    </xf>
    <xf numFmtId="0" fontId="8" fillId="0" borderId="0" xfId="3" applyFont="1" applyAlignment="1">
      <alignment vertical="center"/>
    </xf>
    <xf numFmtId="0" fontId="8" fillId="0" borderId="0" xfId="3" applyFont="1"/>
    <xf numFmtId="0" fontId="7" fillId="0" borderId="0" xfId="3" applyFont="1" applyAlignment="1">
      <alignment horizontal="left"/>
    </xf>
    <xf numFmtId="9" fontId="7" fillId="0" borderId="0" xfId="3" applyNumberFormat="1" applyFont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7" fillId="0" borderId="0" xfId="3" applyFont="1" applyAlignment="1">
      <alignment horizontal="center" vertical="center"/>
    </xf>
    <xf numFmtId="0" fontId="7" fillId="2" borderId="2" xfId="3" applyFont="1" applyFill="1" applyBorder="1" applyAlignment="1">
      <alignment horizontal="left"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left" vertical="center"/>
    </xf>
    <xf numFmtId="0" fontId="7" fillId="0" borderId="0" xfId="3" applyFont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44" fontId="7" fillId="2" borderId="6" xfId="3" applyNumberFormat="1" applyFont="1" applyFill="1" applyBorder="1" applyAlignment="1">
      <alignment horizontal="center" vertical="center" wrapText="1"/>
    </xf>
    <xf numFmtId="0" fontId="7" fillId="2" borderId="5" xfId="3" applyFont="1" applyFill="1" applyBorder="1" applyAlignment="1">
      <alignment horizontal="left" vertical="top"/>
    </xf>
    <xf numFmtId="0" fontId="7" fillId="2" borderId="7" xfId="3" applyFont="1" applyFill="1" applyBorder="1" applyAlignment="1">
      <alignment horizontal="left" vertical="center"/>
    </xf>
    <xf numFmtId="0" fontId="7" fillId="2" borderId="7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vertical="center"/>
    </xf>
    <xf numFmtId="44" fontId="8" fillId="0" borderId="0" xfId="3" applyNumberFormat="1" applyFont="1" applyAlignment="1">
      <alignment vertical="center"/>
    </xf>
    <xf numFmtId="44" fontId="8" fillId="0" borderId="1" xfId="3" applyNumberFormat="1" applyFont="1" applyBorder="1" applyAlignment="1">
      <alignment vertical="center"/>
    </xf>
    <xf numFmtId="0" fontId="8" fillId="0" borderId="1" xfId="3" applyFont="1" applyBorder="1" applyAlignment="1">
      <alignment vertical="center" wrapText="1"/>
    </xf>
    <xf numFmtId="0" fontId="8" fillId="0" borderId="1" xfId="3" applyFont="1" applyBorder="1" applyAlignment="1">
      <alignment vertical="center"/>
    </xf>
    <xf numFmtId="0" fontId="7" fillId="2" borderId="1" xfId="3" applyFont="1" applyFill="1" applyBorder="1" applyAlignment="1">
      <alignment vertical="center"/>
    </xf>
    <xf numFmtId="44" fontId="7" fillId="0" borderId="0" xfId="3" applyNumberFormat="1" applyFont="1" applyAlignment="1">
      <alignment vertical="center"/>
    </xf>
    <xf numFmtId="44" fontId="7" fillId="0" borderId="1" xfId="3" applyNumberFormat="1" applyFont="1" applyBorder="1" applyAlignment="1">
      <alignment vertical="center"/>
    </xf>
    <xf numFmtId="0" fontId="7" fillId="2" borderId="1" xfId="3" applyFont="1" applyFill="1" applyBorder="1" applyAlignment="1">
      <alignment vertical="center" wrapText="1"/>
    </xf>
    <xf numFmtId="44" fontId="8" fillId="0" borderId="0" xfId="3" applyNumberFormat="1" applyFont="1"/>
    <xf numFmtId="0" fontId="7" fillId="2" borderId="6" xfId="3" applyFont="1" applyFill="1" applyBorder="1" applyAlignment="1">
      <alignment horizontal="left" vertical="center"/>
    </xf>
    <xf numFmtId="0" fontId="7" fillId="2" borderId="6" xfId="3" applyFont="1" applyFill="1" applyBorder="1" applyAlignment="1">
      <alignment horizontal="center" vertical="center"/>
    </xf>
    <xf numFmtId="0" fontId="7" fillId="0" borderId="0" xfId="3" applyFont="1" applyAlignment="1">
      <alignment horizontal="center" vertical="top"/>
    </xf>
    <xf numFmtId="0" fontId="7" fillId="2" borderId="7" xfId="3" applyFont="1" applyFill="1" applyBorder="1" applyAlignment="1">
      <alignment horizontal="left" vertical="top"/>
    </xf>
    <xf numFmtId="0" fontId="7" fillId="2" borderId="7" xfId="3" applyFont="1" applyFill="1" applyBorder="1" applyAlignment="1">
      <alignment horizontal="center" vertical="top"/>
    </xf>
    <xf numFmtId="0" fontId="7" fillId="2" borderId="5" xfId="3" applyFont="1" applyFill="1" applyBorder="1" applyAlignment="1">
      <alignment horizontal="center" vertical="top"/>
    </xf>
    <xf numFmtId="0" fontId="8" fillId="0" borderId="0" xfId="3" applyFont="1" applyAlignment="1">
      <alignment vertical="top"/>
    </xf>
    <xf numFmtId="9" fontId="8" fillId="0" borderId="0" xfId="3" applyNumberFormat="1" applyFont="1" applyAlignment="1">
      <alignment vertical="center"/>
    </xf>
    <xf numFmtId="0" fontId="7" fillId="2" borderId="5" xfId="3" applyFont="1" applyFill="1" applyBorder="1" applyAlignment="1">
      <alignment horizontal="left" vertical="center"/>
    </xf>
    <xf numFmtId="0" fontId="8" fillId="2" borderId="1" xfId="3" applyFont="1" applyFill="1" applyBorder="1" applyAlignment="1">
      <alignment horizontal="left" vertical="center"/>
    </xf>
    <xf numFmtId="9" fontId="7" fillId="0" borderId="0" xfId="3" applyNumberFormat="1" applyFont="1" applyAlignment="1">
      <alignment vertical="center"/>
    </xf>
    <xf numFmtId="0" fontId="7" fillId="0" borderId="0" xfId="3" applyFont="1"/>
    <xf numFmtId="0" fontId="10" fillId="0" borderId="0" xfId="3" applyFont="1" applyAlignment="1">
      <alignment horizontal="center" vertical="center"/>
    </xf>
    <xf numFmtId="0" fontId="8" fillId="0" borderId="9" xfId="3" applyFont="1" applyBorder="1"/>
    <xf numFmtId="0" fontId="10" fillId="2" borderId="10" xfId="3" applyFont="1" applyFill="1" applyBorder="1" applyAlignment="1">
      <alignment horizontal="center" vertical="center"/>
    </xf>
    <xf numFmtId="0" fontId="7" fillId="2" borderId="4" xfId="3" applyFont="1" applyFill="1" applyBorder="1" applyAlignment="1">
      <alignment vertical="center"/>
    </xf>
    <xf numFmtId="9" fontId="8" fillId="0" borderId="8" xfId="3" applyNumberFormat="1" applyFont="1" applyBorder="1" applyAlignment="1">
      <alignment vertical="center"/>
    </xf>
    <xf numFmtId="9" fontId="7" fillId="0" borderId="0" xfId="3" applyNumberFormat="1" applyFont="1" applyAlignment="1">
      <alignment horizontal="center" vertical="center"/>
    </xf>
    <xf numFmtId="0" fontId="8" fillId="0" borderId="11" xfId="3" applyFont="1" applyBorder="1"/>
    <xf numFmtId="9" fontId="7" fillId="0" borderId="8" xfId="3" applyNumberFormat="1" applyFont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8" fontId="8" fillId="0" borderId="0" xfId="3" applyNumberFormat="1" applyFont="1" applyAlignment="1">
      <alignment horizontal="center" vertical="center"/>
    </xf>
    <xf numFmtId="0" fontId="8" fillId="0" borderId="3" xfId="3" applyFont="1" applyBorder="1" applyAlignment="1">
      <alignment vertical="center"/>
    </xf>
    <xf numFmtId="8" fontId="8" fillId="0" borderId="1" xfId="3" applyNumberFormat="1" applyFont="1" applyBorder="1" applyAlignment="1">
      <alignment horizontal="center" vertical="center"/>
    </xf>
    <xf numFmtId="6" fontId="8" fillId="0" borderId="1" xfId="3" applyNumberFormat="1" applyFont="1" applyBorder="1" applyAlignment="1">
      <alignment horizontal="center" vertical="center"/>
    </xf>
    <xf numFmtId="9" fontId="8" fillId="0" borderId="0" xfId="3" applyNumberFormat="1" applyFont="1" applyAlignment="1">
      <alignment horizontal="center" vertical="center"/>
    </xf>
    <xf numFmtId="10" fontId="8" fillId="0" borderId="0" xfId="3" applyNumberFormat="1" applyFont="1" applyAlignment="1">
      <alignment horizontal="center" vertical="center"/>
    </xf>
    <xf numFmtId="6" fontId="8" fillId="0" borderId="0" xfId="3" applyNumberFormat="1" applyFont="1" applyAlignment="1">
      <alignment vertical="center"/>
    </xf>
    <xf numFmtId="0" fontId="11" fillId="0" borderId="0" xfId="3" applyFont="1" applyAlignment="1">
      <alignment vertical="center"/>
    </xf>
    <xf numFmtId="9" fontId="11" fillId="0" borderId="0" xfId="3" applyNumberFormat="1" applyFont="1" applyAlignment="1">
      <alignment vertical="center"/>
    </xf>
    <xf numFmtId="0" fontId="11" fillId="0" borderId="2" xfId="3" applyFont="1" applyBorder="1" applyAlignment="1">
      <alignment vertical="center"/>
    </xf>
    <xf numFmtId="0" fontId="11" fillId="0" borderId="10" xfId="3" applyFont="1" applyBorder="1" applyAlignment="1">
      <alignment vertical="center"/>
    </xf>
    <xf numFmtId="9" fontId="11" fillId="0" borderId="10" xfId="3" applyNumberFormat="1" applyFont="1" applyBorder="1" applyAlignment="1">
      <alignment vertical="center"/>
    </xf>
    <xf numFmtId="0" fontId="11" fillId="0" borderId="4" xfId="3" applyFont="1" applyBorder="1" applyAlignment="1">
      <alignment vertical="center"/>
    </xf>
    <xf numFmtId="0" fontId="11" fillId="0" borderId="0" xfId="3" applyFont="1"/>
    <xf numFmtId="0" fontId="11" fillId="0" borderId="12" xfId="3" applyFont="1" applyBorder="1"/>
    <xf numFmtId="0" fontId="11" fillId="0" borderId="13" xfId="3" applyFont="1" applyBorder="1"/>
    <xf numFmtId="9" fontId="11" fillId="0" borderId="13" xfId="3" applyNumberFormat="1" applyFont="1" applyBorder="1"/>
    <xf numFmtId="0" fontId="11" fillId="0" borderId="14" xfId="3" applyFont="1" applyBorder="1"/>
    <xf numFmtId="0" fontId="11" fillId="0" borderId="7" xfId="3" applyFont="1" applyBorder="1" applyAlignment="1">
      <alignment vertical="top"/>
    </xf>
    <xf numFmtId="0" fontId="8" fillId="0" borderId="11" xfId="3" applyFont="1" applyBorder="1" applyAlignment="1">
      <alignment vertical="top"/>
    </xf>
    <xf numFmtId="9" fontId="8" fillId="0" borderId="11" xfId="3" applyNumberFormat="1" applyFont="1" applyBorder="1" applyAlignment="1">
      <alignment vertical="top"/>
    </xf>
    <xf numFmtId="0" fontId="8" fillId="0" borderId="15" xfId="3" applyFont="1" applyBorder="1" applyAlignment="1">
      <alignment vertical="top"/>
    </xf>
    <xf numFmtId="0" fontId="15" fillId="0" borderId="0" xfId="8" applyFont="1"/>
    <xf numFmtId="0" fontId="14" fillId="0" borderId="0" xfId="8" applyFont="1"/>
    <xf numFmtId="0" fontId="17" fillId="0" borderId="0" xfId="8" applyFont="1" applyAlignment="1">
      <alignment wrapText="1"/>
    </xf>
    <xf numFmtId="0" fontId="18" fillId="4" borderId="17" xfId="7" applyFont="1"/>
    <xf numFmtId="44" fontId="11" fillId="0" borderId="0" xfId="9" applyNumberFormat="1" applyFont="1"/>
    <xf numFmtId="44" fontId="15" fillId="2" borderId="18" xfId="9" applyNumberFormat="1" applyFont="1" applyFill="1" applyBorder="1"/>
    <xf numFmtId="44" fontId="16" fillId="0" borderId="16" xfId="6" applyNumberFormat="1" applyFont="1" applyFill="1"/>
    <xf numFmtId="44" fontId="17" fillId="0" borderId="0" xfId="8" applyNumberFormat="1" applyFont="1" applyAlignment="1">
      <alignment wrapText="1"/>
    </xf>
    <xf numFmtId="44" fontId="14" fillId="0" borderId="0" xfId="8" applyNumberFormat="1" applyFont="1"/>
    <xf numFmtId="44" fontId="10" fillId="0" borderId="0" xfId="9" applyNumberFormat="1" applyFont="1" applyAlignment="1">
      <alignment horizontal="center"/>
    </xf>
    <xf numFmtId="0" fontId="15" fillId="0" borderId="0" xfId="4" applyFont="1"/>
    <xf numFmtId="0" fontId="9" fillId="0" borderId="0" xfId="4" applyFont="1"/>
    <xf numFmtId="0" fontId="14" fillId="0" borderId="0" xfId="4" applyFont="1"/>
    <xf numFmtId="44" fontId="14" fillId="0" borderId="0" xfId="4" applyNumberFormat="1" applyFont="1" applyAlignment="1">
      <alignment horizontal="center"/>
    </xf>
    <xf numFmtId="44" fontId="14" fillId="0" borderId="0" xfId="4" applyNumberFormat="1" applyFont="1"/>
    <xf numFmtId="8" fontId="15" fillId="0" borderId="0" xfId="4" applyNumberFormat="1" applyFont="1"/>
    <xf numFmtId="44" fontId="15" fillId="0" borderId="0" xfId="4" applyNumberFormat="1" applyFont="1"/>
    <xf numFmtId="0" fontId="15" fillId="0" borderId="0" xfId="4" applyFont="1" applyAlignment="1">
      <alignment horizontal="left"/>
    </xf>
    <xf numFmtId="0" fontId="14" fillId="0" borderId="0" xfId="4" applyFont="1" applyAlignment="1">
      <alignment horizontal="left"/>
    </xf>
    <xf numFmtId="14" fontId="14" fillId="0" borderId="0" xfId="4" applyNumberFormat="1" applyFont="1" applyAlignment="1">
      <alignment horizontal="left"/>
    </xf>
    <xf numFmtId="0" fontId="9" fillId="0" borderId="0" xfId="4" applyFont="1" applyAlignment="1">
      <alignment horizontal="left"/>
    </xf>
    <xf numFmtId="0" fontId="10" fillId="0" borderId="0" xfId="0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1" xfId="0" applyFont="1" applyBorder="1" applyAlignment="1">
      <alignment horizontal="center"/>
    </xf>
    <xf numFmtId="44" fontId="10" fillId="0" borderId="1" xfId="0" applyNumberFormat="1" applyFont="1" applyBorder="1" applyAlignment="1">
      <alignment horizontal="right"/>
    </xf>
    <xf numFmtId="0" fontId="19" fillId="0" borderId="0" xfId="0" applyFont="1" applyAlignment="1">
      <alignment horizontal="center"/>
    </xf>
    <xf numFmtId="16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44" fontId="11" fillId="0" borderId="1" xfId="1" applyFont="1" applyBorder="1" applyAlignment="1">
      <alignment horizontal="left"/>
    </xf>
    <xf numFmtId="44" fontId="11" fillId="0" borderId="0" xfId="0" applyNumberFormat="1" applyFont="1"/>
    <xf numFmtId="44" fontId="11" fillId="0" borderId="1" xfId="1" applyFont="1" applyFill="1" applyBorder="1" applyAlignment="1">
      <alignment horizontal="left"/>
    </xf>
    <xf numFmtId="16" fontId="11" fillId="0" borderId="0" xfId="0" applyNumberFormat="1" applyFont="1" applyAlignment="1">
      <alignment horizontal="center"/>
    </xf>
    <xf numFmtId="44" fontId="11" fillId="0" borderId="0" xfId="0" applyNumberFormat="1" applyFont="1" applyAlignment="1">
      <alignment horizontal="right"/>
    </xf>
    <xf numFmtId="44" fontId="10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right"/>
    </xf>
    <xf numFmtId="0" fontId="10" fillId="0" borderId="0" xfId="0" applyFont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4" fontId="10" fillId="0" borderId="1" xfId="1" applyFont="1" applyBorder="1" applyAlignment="1">
      <alignment horizontal="center" vertical="center"/>
    </xf>
    <xf numFmtId="1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44" fontId="11" fillId="0" borderId="1" xfId="1" applyFont="1" applyBorder="1" applyAlignment="1">
      <alignment horizontal="center" vertical="center"/>
    </xf>
    <xf numFmtId="44" fontId="11" fillId="0" borderId="1" xfId="1" applyFont="1" applyFill="1" applyBorder="1" applyAlignment="1">
      <alignment horizontal="center" vertical="center"/>
    </xf>
    <xf numFmtId="16" fontId="11" fillId="0" borderId="1" xfId="0" applyNumberFormat="1" applyFont="1" applyBorder="1" applyAlignment="1">
      <alignment horizontal="left" vertical="center"/>
    </xf>
    <xf numFmtId="1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4" fontId="11" fillId="0" borderId="0" xfId="1" applyFont="1" applyAlignment="1">
      <alignment horizontal="center" vertical="center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44" fontId="20" fillId="0" borderId="0" xfId="1" applyFont="1" applyAlignment="1">
      <alignment horizontal="center"/>
    </xf>
    <xf numFmtId="44" fontId="10" fillId="0" borderId="0" xfId="0" applyNumberFormat="1" applyFont="1"/>
    <xf numFmtId="2" fontId="10" fillId="0" borderId="0" xfId="0" applyNumberFormat="1" applyFont="1"/>
    <xf numFmtId="0" fontId="21" fillId="4" borderId="17" xfId="7" applyFont="1"/>
    <xf numFmtId="2" fontId="11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10" applyFont="1" applyBorder="1" applyAlignment="1">
      <alignment vertical="center" wrapText="1"/>
    </xf>
    <xf numFmtId="0" fontId="9" fillId="2" borderId="1" xfId="10" applyFont="1" applyFill="1" applyBorder="1" applyAlignment="1">
      <alignment vertical="center"/>
    </xf>
    <xf numFmtId="42" fontId="9" fillId="0" borderId="3" xfId="10" applyNumberFormat="1" applyFont="1" applyBorder="1" applyAlignment="1">
      <alignment vertical="center"/>
    </xf>
    <xf numFmtId="42" fontId="9" fillId="0" borderId="1" xfId="10" applyNumberFormat="1" applyFont="1" applyBorder="1" applyAlignment="1">
      <alignment vertical="center"/>
    </xf>
    <xf numFmtId="42" fontId="9" fillId="0" borderId="8" xfId="10" applyNumberFormat="1" applyFont="1" applyBorder="1" applyAlignment="1">
      <alignment vertical="center"/>
    </xf>
    <xf numFmtId="0" fontId="9" fillId="2" borderId="1" xfId="10" applyFont="1" applyFill="1" applyBorder="1" applyAlignment="1">
      <alignment vertical="center" wrapText="1"/>
    </xf>
    <xf numFmtId="9" fontId="9" fillId="0" borderId="3" xfId="10" applyNumberFormat="1" applyFont="1" applyBorder="1" applyAlignment="1">
      <alignment vertical="center"/>
    </xf>
    <xf numFmtId="2" fontId="9" fillId="0" borderId="1" xfId="10" applyNumberFormat="1" applyFont="1" applyBorder="1" applyAlignment="1">
      <alignment vertical="center"/>
    </xf>
    <xf numFmtId="9" fontId="9" fillId="0" borderId="8" xfId="10" applyNumberFormat="1" applyFont="1" applyBorder="1" applyAlignment="1">
      <alignment vertical="center"/>
    </xf>
    <xf numFmtId="8" fontId="11" fillId="0" borderId="0" xfId="9" applyNumberFormat="1" applyFont="1"/>
    <xf numFmtId="44" fontId="23" fillId="0" borderId="0" xfId="9" applyNumberFormat="1" applyFont="1"/>
    <xf numFmtId="44" fontId="8" fillId="5" borderId="1" xfId="3" applyNumberFormat="1" applyFont="1" applyFill="1" applyBorder="1" applyAlignment="1">
      <alignment vertical="center"/>
    </xf>
    <xf numFmtId="44" fontId="8" fillId="6" borderId="1" xfId="3" applyNumberFormat="1" applyFont="1" applyFill="1" applyBorder="1" applyAlignment="1">
      <alignment vertical="center"/>
    </xf>
    <xf numFmtId="44" fontId="8" fillId="7" borderId="1" xfId="3" applyNumberFormat="1" applyFont="1" applyFill="1" applyBorder="1" applyAlignment="1">
      <alignment vertical="center"/>
    </xf>
    <xf numFmtId="14" fontId="0" fillId="0" borderId="0" xfId="0" applyNumberFormat="1"/>
    <xf numFmtId="17" fontId="0" fillId="0" borderId="0" xfId="0" applyNumberFormat="1"/>
    <xf numFmtId="14" fontId="0" fillId="0" borderId="0" xfId="0" applyNumberFormat="1" applyAlignment="1">
      <alignment horizontal="right"/>
    </xf>
    <xf numFmtId="0" fontId="20" fillId="0" borderId="11" xfId="0" applyFont="1" applyBorder="1" applyAlignment="1">
      <alignment horizontal="right"/>
    </xf>
    <xf numFmtId="0" fontId="20" fillId="0" borderId="11" xfId="0" applyFont="1" applyBorder="1"/>
    <xf numFmtId="165" fontId="0" fillId="0" borderId="0" xfId="0" applyNumberFormat="1"/>
    <xf numFmtId="165" fontId="20" fillId="0" borderId="0" xfId="0" applyNumberFormat="1" applyFont="1"/>
    <xf numFmtId="0" fontId="24" fillId="0" borderId="0" xfId="4" applyFont="1" applyAlignment="1">
      <alignment horizontal="left"/>
    </xf>
    <xf numFmtId="0" fontId="24" fillId="0" borderId="0" xfId="4" applyFont="1"/>
    <xf numFmtId="44" fontId="24" fillId="0" borderId="0" xfId="4" applyNumberFormat="1" applyFont="1" applyAlignment="1">
      <alignment horizontal="right"/>
    </xf>
  </cellXfs>
  <cellStyles count="11">
    <cellStyle name="Check Cell" xfId="7" builtinId="23"/>
    <cellStyle name="Comma 2" xfId="9" xr:uid="{4C0026DF-BC15-4C0C-8CEA-13BEB5F6D2D8}"/>
    <cellStyle name="Currency 2" xfId="1" xr:uid="{C8E2F453-A0DF-420D-B4A4-AE0832EBD2C6}"/>
    <cellStyle name="Input" xfId="6" builtinId="20"/>
    <cellStyle name="Normal" xfId="0" builtinId="0"/>
    <cellStyle name="Normal 2" xfId="2" xr:uid="{6D3591FE-B348-4A33-AEC2-28594DF87C25}"/>
    <cellStyle name="Normal 2 2" xfId="3" xr:uid="{D46A2C9A-82EE-4D77-97DA-7C4BE16F3870}"/>
    <cellStyle name="Normal 3" xfId="4" xr:uid="{A6B91574-B629-4B92-81BD-276E176E4D17}"/>
    <cellStyle name="Normal 4" xfId="5" xr:uid="{1925A00C-54E2-4C53-B634-8234D1A3C826}"/>
    <cellStyle name="Normal 4 2" xfId="10" xr:uid="{9D9FB1D7-0D21-433E-8AD0-7287C8933492}"/>
    <cellStyle name="Normal 5" xfId="8" xr:uid="{F534C5AE-805E-42E0-946A-04BBE9753D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17/10/relationships/person" Target="persons/person2.xml"/><Relationship Id="rId3" Type="http://schemas.openxmlformats.org/officeDocument/2006/relationships/worksheet" Target="worksheets/sheet3.xml"/><Relationship Id="rId21" Type="http://schemas.microsoft.com/office/2017/10/relationships/person" Target="persons/person5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17/10/relationships/person" Target="persons/person0.xml"/><Relationship Id="rId2" Type="http://schemas.openxmlformats.org/officeDocument/2006/relationships/worksheet" Target="worksheets/sheet2.xml"/><Relationship Id="rId16" Type="http://schemas.microsoft.com/office/2017/10/relationships/person" Target="persons/person1.xml"/><Relationship Id="rId20" Type="http://schemas.microsoft.com/office/2017/10/relationships/person" Target="persons/person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24" Type="http://schemas.microsoft.com/office/2017/10/relationships/person" Target="persons/person8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23" Type="http://schemas.microsoft.com/office/2017/10/relationships/person" Target="persons/person6.xml"/><Relationship Id="rId10" Type="http://schemas.openxmlformats.org/officeDocument/2006/relationships/worksheet" Target="worksheets/sheet10.xml"/><Relationship Id="rId19" Type="http://schemas.microsoft.com/office/2017/10/relationships/person" Target="persons/person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Relationship Id="rId22" Type="http://schemas.microsoft.com/office/2017/10/relationships/person" Target="persons/person7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B88A3-93AA-4D25-AB0D-42F829BB4D0B}">
  <dimension ref="A1:J50"/>
  <sheetViews>
    <sheetView zoomScaleNormal="100" zoomScaleSheetLayoutView="100" workbookViewId="0">
      <pane xSplit="1" ySplit="4" topLeftCell="B41" activePane="bottomRight" state="frozen"/>
      <selection activeCell="A17" sqref="A17"/>
      <selection pane="topRight" activeCell="A17" sqref="A17"/>
      <selection pane="bottomLeft" activeCell="A17" sqref="A17"/>
      <selection pane="bottomRight" activeCell="D17" sqref="D17:D35"/>
    </sheetView>
  </sheetViews>
  <sheetFormatPr defaultColWidth="8.81640625" defaultRowHeight="15.5" x14ac:dyDescent="0.35"/>
  <cols>
    <col min="1" max="1" width="40.7265625" style="95" customWidth="1"/>
    <col min="2" max="2" width="12.7265625" style="95" customWidth="1"/>
    <col min="3" max="3" width="6.7265625" style="95" customWidth="1"/>
    <col min="4" max="4" width="13.7265625" style="95" customWidth="1"/>
    <col min="5" max="5" width="9.7265625" style="95" customWidth="1"/>
    <col min="6" max="6" width="13.36328125" style="95" customWidth="1"/>
    <col min="7" max="7" width="13" style="95" customWidth="1"/>
    <col min="8" max="8" width="8.81640625" style="95"/>
    <col min="9" max="9" width="12" style="95" customWidth="1"/>
    <col min="10" max="10" width="11.36328125" style="95" customWidth="1"/>
    <col min="11" max="257" width="8.81640625" style="95"/>
    <col min="258" max="258" width="40.1796875" style="95" customWidth="1"/>
    <col min="259" max="259" width="12" style="95" customWidth="1"/>
    <col min="260" max="260" width="19.54296875" style="95" customWidth="1"/>
    <col min="261" max="261" width="9.26953125" style="95" customWidth="1"/>
    <col min="262" max="262" width="21.26953125" style="95" customWidth="1"/>
    <col min="263" max="263" width="13" style="95" customWidth="1"/>
    <col min="264" max="513" width="8.81640625" style="95"/>
    <col min="514" max="514" width="40.1796875" style="95" customWidth="1"/>
    <col min="515" max="515" width="12" style="95" customWidth="1"/>
    <col min="516" max="516" width="19.54296875" style="95" customWidth="1"/>
    <col min="517" max="517" width="9.26953125" style="95" customWidth="1"/>
    <col min="518" max="518" width="21.26953125" style="95" customWidth="1"/>
    <col min="519" max="519" width="13" style="95" customWidth="1"/>
    <col min="520" max="769" width="8.81640625" style="95"/>
    <col min="770" max="770" width="40.1796875" style="95" customWidth="1"/>
    <col min="771" max="771" width="12" style="95" customWidth="1"/>
    <col min="772" max="772" width="19.54296875" style="95" customWidth="1"/>
    <col min="773" max="773" width="9.26953125" style="95" customWidth="1"/>
    <col min="774" max="774" width="21.26953125" style="95" customWidth="1"/>
    <col min="775" max="775" width="13" style="95" customWidth="1"/>
    <col min="776" max="1025" width="8.81640625" style="95"/>
    <col min="1026" max="1026" width="40.1796875" style="95" customWidth="1"/>
    <col min="1027" max="1027" width="12" style="95" customWidth="1"/>
    <col min="1028" max="1028" width="19.54296875" style="95" customWidth="1"/>
    <col min="1029" max="1029" width="9.26953125" style="95" customWidth="1"/>
    <col min="1030" max="1030" width="21.26953125" style="95" customWidth="1"/>
    <col min="1031" max="1031" width="13" style="95" customWidth="1"/>
    <col min="1032" max="1281" width="8.81640625" style="95"/>
    <col min="1282" max="1282" width="40.1796875" style="95" customWidth="1"/>
    <col min="1283" max="1283" width="12" style="95" customWidth="1"/>
    <col min="1284" max="1284" width="19.54296875" style="95" customWidth="1"/>
    <col min="1285" max="1285" width="9.26953125" style="95" customWidth="1"/>
    <col min="1286" max="1286" width="21.26953125" style="95" customWidth="1"/>
    <col min="1287" max="1287" width="13" style="95" customWidth="1"/>
    <col min="1288" max="1537" width="8.81640625" style="95"/>
    <col min="1538" max="1538" width="40.1796875" style="95" customWidth="1"/>
    <col min="1539" max="1539" width="12" style="95" customWidth="1"/>
    <col min="1540" max="1540" width="19.54296875" style="95" customWidth="1"/>
    <col min="1541" max="1541" width="9.26953125" style="95" customWidth="1"/>
    <col min="1542" max="1542" width="21.26953125" style="95" customWidth="1"/>
    <col min="1543" max="1543" width="13" style="95" customWidth="1"/>
    <col min="1544" max="1793" width="8.81640625" style="95"/>
    <col min="1794" max="1794" width="40.1796875" style="95" customWidth="1"/>
    <col min="1795" max="1795" width="12" style="95" customWidth="1"/>
    <col min="1796" max="1796" width="19.54296875" style="95" customWidth="1"/>
    <col min="1797" max="1797" width="9.26953125" style="95" customWidth="1"/>
    <col min="1798" max="1798" width="21.26953125" style="95" customWidth="1"/>
    <col min="1799" max="1799" width="13" style="95" customWidth="1"/>
    <col min="1800" max="2049" width="8.81640625" style="95"/>
    <col min="2050" max="2050" width="40.1796875" style="95" customWidth="1"/>
    <col min="2051" max="2051" width="12" style="95" customWidth="1"/>
    <col min="2052" max="2052" width="19.54296875" style="95" customWidth="1"/>
    <col min="2053" max="2053" width="9.26953125" style="95" customWidth="1"/>
    <col min="2054" max="2054" width="21.26953125" style="95" customWidth="1"/>
    <col min="2055" max="2055" width="13" style="95" customWidth="1"/>
    <col min="2056" max="2305" width="8.81640625" style="95"/>
    <col min="2306" max="2306" width="40.1796875" style="95" customWidth="1"/>
    <col min="2307" max="2307" width="12" style="95" customWidth="1"/>
    <col min="2308" max="2308" width="19.54296875" style="95" customWidth="1"/>
    <col min="2309" max="2309" width="9.26953125" style="95" customWidth="1"/>
    <col min="2310" max="2310" width="21.26953125" style="95" customWidth="1"/>
    <col min="2311" max="2311" width="13" style="95" customWidth="1"/>
    <col min="2312" max="2561" width="8.81640625" style="95"/>
    <col min="2562" max="2562" width="40.1796875" style="95" customWidth="1"/>
    <col min="2563" max="2563" width="12" style="95" customWidth="1"/>
    <col min="2564" max="2564" width="19.54296875" style="95" customWidth="1"/>
    <col min="2565" max="2565" width="9.26953125" style="95" customWidth="1"/>
    <col min="2566" max="2566" width="21.26953125" style="95" customWidth="1"/>
    <col min="2567" max="2567" width="13" style="95" customWidth="1"/>
    <col min="2568" max="2817" width="8.81640625" style="95"/>
    <col min="2818" max="2818" width="40.1796875" style="95" customWidth="1"/>
    <col min="2819" max="2819" width="12" style="95" customWidth="1"/>
    <col min="2820" max="2820" width="19.54296875" style="95" customWidth="1"/>
    <col min="2821" max="2821" width="9.26953125" style="95" customWidth="1"/>
    <col min="2822" max="2822" width="21.26953125" style="95" customWidth="1"/>
    <col min="2823" max="2823" width="13" style="95" customWidth="1"/>
    <col min="2824" max="3073" width="8.81640625" style="95"/>
    <col min="3074" max="3074" width="40.1796875" style="95" customWidth="1"/>
    <col min="3075" max="3075" width="12" style="95" customWidth="1"/>
    <col min="3076" max="3076" width="19.54296875" style="95" customWidth="1"/>
    <col min="3077" max="3077" width="9.26953125" style="95" customWidth="1"/>
    <col min="3078" max="3078" width="21.26953125" style="95" customWidth="1"/>
    <col min="3079" max="3079" width="13" style="95" customWidth="1"/>
    <col min="3080" max="3329" width="8.81640625" style="95"/>
    <col min="3330" max="3330" width="40.1796875" style="95" customWidth="1"/>
    <col min="3331" max="3331" width="12" style="95" customWidth="1"/>
    <col min="3332" max="3332" width="19.54296875" style="95" customWidth="1"/>
    <col min="3333" max="3333" width="9.26953125" style="95" customWidth="1"/>
    <col min="3334" max="3334" width="21.26953125" style="95" customWidth="1"/>
    <col min="3335" max="3335" width="13" style="95" customWidth="1"/>
    <col min="3336" max="3585" width="8.81640625" style="95"/>
    <col min="3586" max="3586" width="40.1796875" style="95" customWidth="1"/>
    <col min="3587" max="3587" width="12" style="95" customWidth="1"/>
    <col min="3588" max="3588" width="19.54296875" style="95" customWidth="1"/>
    <col min="3589" max="3589" width="9.26953125" style="95" customWidth="1"/>
    <col min="3590" max="3590" width="21.26953125" style="95" customWidth="1"/>
    <col min="3591" max="3591" width="13" style="95" customWidth="1"/>
    <col min="3592" max="3841" width="8.81640625" style="95"/>
    <col min="3842" max="3842" width="40.1796875" style="95" customWidth="1"/>
    <col min="3843" max="3843" width="12" style="95" customWidth="1"/>
    <col min="3844" max="3844" width="19.54296875" style="95" customWidth="1"/>
    <col min="3845" max="3845" width="9.26953125" style="95" customWidth="1"/>
    <col min="3846" max="3846" width="21.26953125" style="95" customWidth="1"/>
    <col min="3847" max="3847" width="13" style="95" customWidth="1"/>
    <col min="3848" max="4097" width="8.81640625" style="95"/>
    <col min="4098" max="4098" width="40.1796875" style="95" customWidth="1"/>
    <col min="4099" max="4099" width="12" style="95" customWidth="1"/>
    <col min="4100" max="4100" width="19.54296875" style="95" customWidth="1"/>
    <col min="4101" max="4101" width="9.26953125" style="95" customWidth="1"/>
    <col min="4102" max="4102" width="21.26953125" style="95" customWidth="1"/>
    <col min="4103" max="4103" width="13" style="95" customWidth="1"/>
    <col min="4104" max="4353" width="8.81640625" style="95"/>
    <col min="4354" max="4354" width="40.1796875" style="95" customWidth="1"/>
    <col min="4355" max="4355" width="12" style="95" customWidth="1"/>
    <col min="4356" max="4356" width="19.54296875" style="95" customWidth="1"/>
    <col min="4357" max="4357" width="9.26953125" style="95" customWidth="1"/>
    <col min="4358" max="4358" width="21.26953125" style="95" customWidth="1"/>
    <col min="4359" max="4359" width="13" style="95" customWidth="1"/>
    <col min="4360" max="4609" width="8.81640625" style="95"/>
    <col min="4610" max="4610" width="40.1796875" style="95" customWidth="1"/>
    <col min="4611" max="4611" width="12" style="95" customWidth="1"/>
    <col min="4612" max="4612" width="19.54296875" style="95" customWidth="1"/>
    <col min="4613" max="4613" width="9.26953125" style="95" customWidth="1"/>
    <col min="4614" max="4614" width="21.26953125" style="95" customWidth="1"/>
    <col min="4615" max="4615" width="13" style="95" customWidth="1"/>
    <col min="4616" max="4865" width="8.81640625" style="95"/>
    <col min="4866" max="4866" width="40.1796875" style="95" customWidth="1"/>
    <col min="4867" max="4867" width="12" style="95" customWidth="1"/>
    <col min="4868" max="4868" width="19.54296875" style="95" customWidth="1"/>
    <col min="4869" max="4869" width="9.26953125" style="95" customWidth="1"/>
    <col min="4870" max="4870" width="21.26953125" style="95" customWidth="1"/>
    <col min="4871" max="4871" width="13" style="95" customWidth="1"/>
    <col min="4872" max="5121" width="8.81640625" style="95"/>
    <col min="5122" max="5122" width="40.1796875" style="95" customWidth="1"/>
    <col min="5123" max="5123" width="12" style="95" customWidth="1"/>
    <col min="5124" max="5124" width="19.54296875" style="95" customWidth="1"/>
    <col min="5125" max="5125" width="9.26953125" style="95" customWidth="1"/>
    <col min="5126" max="5126" width="21.26953125" style="95" customWidth="1"/>
    <col min="5127" max="5127" width="13" style="95" customWidth="1"/>
    <col min="5128" max="5377" width="8.81640625" style="95"/>
    <col min="5378" max="5378" width="40.1796875" style="95" customWidth="1"/>
    <col min="5379" max="5379" width="12" style="95" customWidth="1"/>
    <col min="5380" max="5380" width="19.54296875" style="95" customWidth="1"/>
    <col min="5381" max="5381" width="9.26953125" style="95" customWidth="1"/>
    <col min="5382" max="5382" width="21.26953125" style="95" customWidth="1"/>
    <col min="5383" max="5383" width="13" style="95" customWidth="1"/>
    <col min="5384" max="5633" width="8.81640625" style="95"/>
    <col min="5634" max="5634" width="40.1796875" style="95" customWidth="1"/>
    <col min="5635" max="5635" width="12" style="95" customWidth="1"/>
    <col min="5636" max="5636" width="19.54296875" style="95" customWidth="1"/>
    <col min="5637" max="5637" width="9.26953125" style="95" customWidth="1"/>
    <col min="5638" max="5638" width="21.26953125" style="95" customWidth="1"/>
    <col min="5639" max="5639" width="13" style="95" customWidth="1"/>
    <col min="5640" max="5889" width="8.81640625" style="95"/>
    <col min="5890" max="5890" width="40.1796875" style="95" customWidth="1"/>
    <col min="5891" max="5891" width="12" style="95" customWidth="1"/>
    <col min="5892" max="5892" width="19.54296875" style="95" customWidth="1"/>
    <col min="5893" max="5893" width="9.26953125" style="95" customWidth="1"/>
    <col min="5894" max="5894" width="21.26953125" style="95" customWidth="1"/>
    <col min="5895" max="5895" width="13" style="95" customWidth="1"/>
    <col min="5896" max="6145" width="8.81640625" style="95"/>
    <col min="6146" max="6146" width="40.1796875" style="95" customWidth="1"/>
    <col min="6147" max="6147" width="12" style="95" customWidth="1"/>
    <col min="6148" max="6148" width="19.54296875" style="95" customWidth="1"/>
    <col min="6149" max="6149" width="9.26953125" style="95" customWidth="1"/>
    <col min="6150" max="6150" width="21.26953125" style="95" customWidth="1"/>
    <col min="6151" max="6151" width="13" style="95" customWidth="1"/>
    <col min="6152" max="6401" width="8.81640625" style="95"/>
    <col min="6402" max="6402" width="40.1796875" style="95" customWidth="1"/>
    <col min="6403" max="6403" width="12" style="95" customWidth="1"/>
    <col min="6404" max="6404" width="19.54296875" style="95" customWidth="1"/>
    <col min="6405" max="6405" width="9.26953125" style="95" customWidth="1"/>
    <col min="6406" max="6406" width="21.26953125" style="95" customWidth="1"/>
    <col min="6407" max="6407" width="13" style="95" customWidth="1"/>
    <col min="6408" max="6657" width="8.81640625" style="95"/>
    <col min="6658" max="6658" width="40.1796875" style="95" customWidth="1"/>
    <col min="6659" max="6659" width="12" style="95" customWidth="1"/>
    <col min="6660" max="6660" width="19.54296875" style="95" customWidth="1"/>
    <col min="6661" max="6661" width="9.26953125" style="95" customWidth="1"/>
    <col min="6662" max="6662" width="21.26953125" style="95" customWidth="1"/>
    <col min="6663" max="6663" width="13" style="95" customWidth="1"/>
    <col min="6664" max="6913" width="8.81640625" style="95"/>
    <col min="6914" max="6914" width="40.1796875" style="95" customWidth="1"/>
    <col min="6915" max="6915" width="12" style="95" customWidth="1"/>
    <col min="6916" max="6916" width="19.54296875" style="95" customWidth="1"/>
    <col min="6917" max="6917" width="9.26953125" style="95" customWidth="1"/>
    <col min="6918" max="6918" width="21.26953125" style="95" customWidth="1"/>
    <col min="6919" max="6919" width="13" style="95" customWidth="1"/>
    <col min="6920" max="7169" width="8.81640625" style="95"/>
    <col min="7170" max="7170" width="40.1796875" style="95" customWidth="1"/>
    <col min="7171" max="7171" width="12" style="95" customWidth="1"/>
    <col min="7172" max="7172" width="19.54296875" style="95" customWidth="1"/>
    <col min="7173" max="7173" width="9.26953125" style="95" customWidth="1"/>
    <col min="7174" max="7174" width="21.26953125" style="95" customWidth="1"/>
    <col min="7175" max="7175" width="13" style="95" customWidth="1"/>
    <col min="7176" max="7425" width="8.81640625" style="95"/>
    <col min="7426" max="7426" width="40.1796875" style="95" customWidth="1"/>
    <col min="7427" max="7427" width="12" style="95" customWidth="1"/>
    <col min="7428" max="7428" width="19.54296875" style="95" customWidth="1"/>
    <col min="7429" max="7429" width="9.26953125" style="95" customWidth="1"/>
    <col min="7430" max="7430" width="21.26953125" style="95" customWidth="1"/>
    <col min="7431" max="7431" width="13" style="95" customWidth="1"/>
    <col min="7432" max="7681" width="8.81640625" style="95"/>
    <col min="7682" max="7682" width="40.1796875" style="95" customWidth="1"/>
    <col min="7683" max="7683" width="12" style="95" customWidth="1"/>
    <col min="7684" max="7684" width="19.54296875" style="95" customWidth="1"/>
    <col min="7685" max="7685" width="9.26953125" style="95" customWidth="1"/>
    <col min="7686" max="7686" width="21.26953125" style="95" customWidth="1"/>
    <col min="7687" max="7687" width="13" style="95" customWidth="1"/>
    <col min="7688" max="7937" width="8.81640625" style="95"/>
    <col min="7938" max="7938" width="40.1796875" style="95" customWidth="1"/>
    <col min="7939" max="7939" width="12" style="95" customWidth="1"/>
    <col min="7940" max="7940" width="19.54296875" style="95" customWidth="1"/>
    <col min="7941" max="7941" width="9.26953125" style="95" customWidth="1"/>
    <col min="7942" max="7942" width="21.26953125" style="95" customWidth="1"/>
    <col min="7943" max="7943" width="13" style="95" customWidth="1"/>
    <col min="7944" max="8193" width="8.81640625" style="95"/>
    <col min="8194" max="8194" width="40.1796875" style="95" customWidth="1"/>
    <col min="8195" max="8195" width="12" style="95" customWidth="1"/>
    <col min="8196" max="8196" width="19.54296875" style="95" customWidth="1"/>
    <col min="8197" max="8197" width="9.26953125" style="95" customWidth="1"/>
    <col min="8198" max="8198" width="21.26953125" style="95" customWidth="1"/>
    <col min="8199" max="8199" width="13" style="95" customWidth="1"/>
    <col min="8200" max="8449" width="8.81640625" style="95"/>
    <col min="8450" max="8450" width="40.1796875" style="95" customWidth="1"/>
    <col min="8451" max="8451" width="12" style="95" customWidth="1"/>
    <col min="8452" max="8452" width="19.54296875" style="95" customWidth="1"/>
    <col min="8453" max="8453" width="9.26953125" style="95" customWidth="1"/>
    <col min="8454" max="8454" width="21.26953125" style="95" customWidth="1"/>
    <col min="8455" max="8455" width="13" style="95" customWidth="1"/>
    <col min="8456" max="8705" width="8.81640625" style="95"/>
    <col min="8706" max="8706" width="40.1796875" style="95" customWidth="1"/>
    <col min="8707" max="8707" width="12" style="95" customWidth="1"/>
    <col min="8708" max="8708" width="19.54296875" style="95" customWidth="1"/>
    <col min="8709" max="8709" width="9.26953125" style="95" customWidth="1"/>
    <col min="8710" max="8710" width="21.26953125" style="95" customWidth="1"/>
    <col min="8711" max="8711" width="13" style="95" customWidth="1"/>
    <col min="8712" max="8961" width="8.81640625" style="95"/>
    <col min="8962" max="8962" width="40.1796875" style="95" customWidth="1"/>
    <col min="8963" max="8963" width="12" style="95" customWidth="1"/>
    <col min="8964" max="8964" width="19.54296875" style="95" customWidth="1"/>
    <col min="8965" max="8965" width="9.26953125" style="95" customWidth="1"/>
    <col min="8966" max="8966" width="21.26953125" style="95" customWidth="1"/>
    <col min="8967" max="8967" width="13" style="95" customWidth="1"/>
    <col min="8968" max="9217" width="8.81640625" style="95"/>
    <col min="9218" max="9218" width="40.1796875" style="95" customWidth="1"/>
    <col min="9219" max="9219" width="12" style="95" customWidth="1"/>
    <col min="9220" max="9220" width="19.54296875" style="95" customWidth="1"/>
    <col min="9221" max="9221" width="9.26953125" style="95" customWidth="1"/>
    <col min="9222" max="9222" width="21.26953125" style="95" customWidth="1"/>
    <col min="9223" max="9223" width="13" style="95" customWidth="1"/>
    <col min="9224" max="9473" width="8.81640625" style="95"/>
    <col min="9474" max="9474" width="40.1796875" style="95" customWidth="1"/>
    <col min="9475" max="9475" width="12" style="95" customWidth="1"/>
    <col min="9476" max="9476" width="19.54296875" style="95" customWidth="1"/>
    <col min="9477" max="9477" width="9.26953125" style="95" customWidth="1"/>
    <col min="9478" max="9478" width="21.26953125" style="95" customWidth="1"/>
    <col min="9479" max="9479" width="13" style="95" customWidth="1"/>
    <col min="9480" max="9729" width="8.81640625" style="95"/>
    <col min="9730" max="9730" width="40.1796875" style="95" customWidth="1"/>
    <col min="9731" max="9731" width="12" style="95" customWidth="1"/>
    <col min="9732" max="9732" width="19.54296875" style="95" customWidth="1"/>
    <col min="9733" max="9733" width="9.26953125" style="95" customWidth="1"/>
    <col min="9734" max="9734" width="21.26953125" style="95" customWidth="1"/>
    <col min="9735" max="9735" width="13" style="95" customWidth="1"/>
    <col min="9736" max="9985" width="8.81640625" style="95"/>
    <col min="9986" max="9986" width="40.1796875" style="95" customWidth="1"/>
    <col min="9987" max="9987" width="12" style="95" customWidth="1"/>
    <col min="9988" max="9988" width="19.54296875" style="95" customWidth="1"/>
    <col min="9989" max="9989" width="9.26953125" style="95" customWidth="1"/>
    <col min="9990" max="9990" width="21.26953125" style="95" customWidth="1"/>
    <col min="9991" max="9991" width="13" style="95" customWidth="1"/>
    <col min="9992" max="10241" width="8.81640625" style="95"/>
    <col min="10242" max="10242" width="40.1796875" style="95" customWidth="1"/>
    <col min="10243" max="10243" width="12" style="95" customWidth="1"/>
    <col min="10244" max="10244" width="19.54296875" style="95" customWidth="1"/>
    <col min="10245" max="10245" width="9.26953125" style="95" customWidth="1"/>
    <col min="10246" max="10246" width="21.26953125" style="95" customWidth="1"/>
    <col min="10247" max="10247" width="13" style="95" customWidth="1"/>
    <col min="10248" max="10497" width="8.81640625" style="95"/>
    <col min="10498" max="10498" width="40.1796875" style="95" customWidth="1"/>
    <col min="10499" max="10499" width="12" style="95" customWidth="1"/>
    <col min="10500" max="10500" width="19.54296875" style="95" customWidth="1"/>
    <col min="10501" max="10501" width="9.26953125" style="95" customWidth="1"/>
    <col min="10502" max="10502" width="21.26953125" style="95" customWidth="1"/>
    <col min="10503" max="10503" width="13" style="95" customWidth="1"/>
    <col min="10504" max="10753" width="8.81640625" style="95"/>
    <col min="10754" max="10754" width="40.1796875" style="95" customWidth="1"/>
    <col min="10755" max="10755" width="12" style="95" customWidth="1"/>
    <col min="10756" max="10756" width="19.54296875" style="95" customWidth="1"/>
    <col min="10757" max="10757" width="9.26953125" style="95" customWidth="1"/>
    <col min="10758" max="10758" width="21.26953125" style="95" customWidth="1"/>
    <col min="10759" max="10759" width="13" style="95" customWidth="1"/>
    <col min="10760" max="11009" width="8.81640625" style="95"/>
    <col min="11010" max="11010" width="40.1796875" style="95" customWidth="1"/>
    <col min="11011" max="11011" width="12" style="95" customWidth="1"/>
    <col min="11012" max="11012" width="19.54296875" style="95" customWidth="1"/>
    <col min="11013" max="11013" width="9.26953125" style="95" customWidth="1"/>
    <col min="11014" max="11014" width="21.26953125" style="95" customWidth="1"/>
    <col min="11015" max="11015" width="13" style="95" customWidth="1"/>
    <col min="11016" max="11265" width="8.81640625" style="95"/>
    <col min="11266" max="11266" width="40.1796875" style="95" customWidth="1"/>
    <col min="11267" max="11267" width="12" style="95" customWidth="1"/>
    <col min="11268" max="11268" width="19.54296875" style="95" customWidth="1"/>
    <col min="11269" max="11269" width="9.26953125" style="95" customWidth="1"/>
    <col min="11270" max="11270" width="21.26953125" style="95" customWidth="1"/>
    <col min="11271" max="11271" width="13" style="95" customWidth="1"/>
    <col min="11272" max="11521" width="8.81640625" style="95"/>
    <col min="11522" max="11522" width="40.1796875" style="95" customWidth="1"/>
    <col min="11523" max="11523" width="12" style="95" customWidth="1"/>
    <col min="11524" max="11524" width="19.54296875" style="95" customWidth="1"/>
    <col min="11525" max="11525" width="9.26953125" style="95" customWidth="1"/>
    <col min="11526" max="11526" width="21.26953125" style="95" customWidth="1"/>
    <col min="11527" max="11527" width="13" style="95" customWidth="1"/>
    <col min="11528" max="11777" width="8.81640625" style="95"/>
    <col min="11778" max="11778" width="40.1796875" style="95" customWidth="1"/>
    <col min="11779" max="11779" width="12" style="95" customWidth="1"/>
    <col min="11780" max="11780" width="19.54296875" style="95" customWidth="1"/>
    <col min="11781" max="11781" width="9.26953125" style="95" customWidth="1"/>
    <col min="11782" max="11782" width="21.26953125" style="95" customWidth="1"/>
    <col min="11783" max="11783" width="13" style="95" customWidth="1"/>
    <col min="11784" max="12033" width="8.81640625" style="95"/>
    <col min="12034" max="12034" width="40.1796875" style="95" customWidth="1"/>
    <col min="12035" max="12035" width="12" style="95" customWidth="1"/>
    <col min="12036" max="12036" width="19.54296875" style="95" customWidth="1"/>
    <col min="12037" max="12037" width="9.26953125" style="95" customWidth="1"/>
    <col min="12038" max="12038" width="21.26953125" style="95" customWidth="1"/>
    <col min="12039" max="12039" width="13" style="95" customWidth="1"/>
    <col min="12040" max="12289" width="8.81640625" style="95"/>
    <col min="12290" max="12290" width="40.1796875" style="95" customWidth="1"/>
    <col min="12291" max="12291" width="12" style="95" customWidth="1"/>
    <col min="12292" max="12292" width="19.54296875" style="95" customWidth="1"/>
    <col min="12293" max="12293" width="9.26953125" style="95" customWidth="1"/>
    <col min="12294" max="12294" width="21.26953125" style="95" customWidth="1"/>
    <col min="12295" max="12295" width="13" style="95" customWidth="1"/>
    <col min="12296" max="12545" width="8.81640625" style="95"/>
    <col min="12546" max="12546" width="40.1796875" style="95" customWidth="1"/>
    <col min="12547" max="12547" width="12" style="95" customWidth="1"/>
    <col min="12548" max="12548" width="19.54296875" style="95" customWidth="1"/>
    <col min="12549" max="12549" width="9.26953125" style="95" customWidth="1"/>
    <col min="12550" max="12550" width="21.26953125" style="95" customWidth="1"/>
    <col min="12551" max="12551" width="13" style="95" customWidth="1"/>
    <col min="12552" max="12801" width="8.81640625" style="95"/>
    <col min="12802" max="12802" width="40.1796875" style="95" customWidth="1"/>
    <col min="12803" max="12803" width="12" style="95" customWidth="1"/>
    <col min="12804" max="12804" width="19.54296875" style="95" customWidth="1"/>
    <col min="12805" max="12805" width="9.26953125" style="95" customWidth="1"/>
    <col min="12806" max="12806" width="21.26953125" style="95" customWidth="1"/>
    <col min="12807" max="12807" width="13" style="95" customWidth="1"/>
    <col min="12808" max="13057" width="8.81640625" style="95"/>
    <col min="13058" max="13058" width="40.1796875" style="95" customWidth="1"/>
    <col min="13059" max="13059" width="12" style="95" customWidth="1"/>
    <col min="13060" max="13060" width="19.54296875" style="95" customWidth="1"/>
    <col min="13061" max="13061" width="9.26953125" style="95" customWidth="1"/>
    <col min="13062" max="13062" width="21.26953125" style="95" customWidth="1"/>
    <col min="13063" max="13063" width="13" style="95" customWidth="1"/>
    <col min="13064" max="13313" width="8.81640625" style="95"/>
    <col min="13314" max="13314" width="40.1796875" style="95" customWidth="1"/>
    <col min="13315" max="13315" width="12" style="95" customWidth="1"/>
    <col min="13316" max="13316" width="19.54296875" style="95" customWidth="1"/>
    <col min="13317" max="13317" width="9.26953125" style="95" customWidth="1"/>
    <col min="13318" max="13318" width="21.26953125" style="95" customWidth="1"/>
    <col min="13319" max="13319" width="13" style="95" customWidth="1"/>
    <col min="13320" max="13569" width="8.81640625" style="95"/>
    <col min="13570" max="13570" width="40.1796875" style="95" customWidth="1"/>
    <col min="13571" max="13571" width="12" style="95" customWidth="1"/>
    <col min="13572" max="13572" width="19.54296875" style="95" customWidth="1"/>
    <col min="13573" max="13573" width="9.26953125" style="95" customWidth="1"/>
    <col min="13574" max="13574" width="21.26953125" style="95" customWidth="1"/>
    <col min="13575" max="13575" width="13" style="95" customWidth="1"/>
    <col min="13576" max="13825" width="8.81640625" style="95"/>
    <col min="13826" max="13826" width="40.1796875" style="95" customWidth="1"/>
    <col min="13827" max="13827" width="12" style="95" customWidth="1"/>
    <col min="13828" max="13828" width="19.54296875" style="95" customWidth="1"/>
    <col min="13829" max="13829" width="9.26953125" style="95" customWidth="1"/>
    <col min="13830" max="13830" width="21.26953125" style="95" customWidth="1"/>
    <col min="13831" max="13831" width="13" style="95" customWidth="1"/>
    <col min="13832" max="14081" width="8.81640625" style="95"/>
    <col min="14082" max="14082" width="40.1796875" style="95" customWidth="1"/>
    <col min="14083" max="14083" width="12" style="95" customWidth="1"/>
    <col min="14084" max="14084" width="19.54296875" style="95" customWidth="1"/>
    <col min="14085" max="14085" width="9.26953125" style="95" customWidth="1"/>
    <col min="14086" max="14086" width="21.26953125" style="95" customWidth="1"/>
    <col min="14087" max="14087" width="13" style="95" customWidth="1"/>
    <col min="14088" max="14337" width="8.81640625" style="95"/>
    <col min="14338" max="14338" width="40.1796875" style="95" customWidth="1"/>
    <col min="14339" max="14339" width="12" style="95" customWidth="1"/>
    <col min="14340" max="14340" width="19.54296875" style="95" customWidth="1"/>
    <col min="14341" max="14341" width="9.26953125" style="95" customWidth="1"/>
    <col min="14342" max="14342" width="21.26953125" style="95" customWidth="1"/>
    <col min="14343" max="14343" width="13" style="95" customWidth="1"/>
    <col min="14344" max="14593" width="8.81640625" style="95"/>
    <col min="14594" max="14594" width="40.1796875" style="95" customWidth="1"/>
    <col min="14595" max="14595" width="12" style="95" customWidth="1"/>
    <col min="14596" max="14596" width="19.54296875" style="95" customWidth="1"/>
    <col min="14597" max="14597" width="9.26953125" style="95" customWidth="1"/>
    <col min="14598" max="14598" width="21.26953125" style="95" customWidth="1"/>
    <col min="14599" max="14599" width="13" style="95" customWidth="1"/>
    <col min="14600" max="14849" width="8.81640625" style="95"/>
    <col min="14850" max="14850" width="40.1796875" style="95" customWidth="1"/>
    <col min="14851" max="14851" width="12" style="95" customWidth="1"/>
    <col min="14852" max="14852" width="19.54296875" style="95" customWidth="1"/>
    <col min="14853" max="14853" width="9.26953125" style="95" customWidth="1"/>
    <col min="14854" max="14854" width="21.26953125" style="95" customWidth="1"/>
    <col min="14855" max="14855" width="13" style="95" customWidth="1"/>
    <col min="14856" max="15105" width="8.81640625" style="95"/>
    <col min="15106" max="15106" width="40.1796875" style="95" customWidth="1"/>
    <col min="15107" max="15107" width="12" style="95" customWidth="1"/>
    <col min="15108" max="15108" width="19.54296875" style="95" customWidth="1"/>
    <col min="15109" max="15109" width="9.26953125" style="95" customWidth="1"/>
    <col min="15110" max="15110" width="21.26953125" style="95" customWidth="1"/>
    <col min="15111" max="15111" width="13" style="95" customWidth="1"/>
    <col min="15112" max="15361" width="8.81640625" style="95"/>
    <col min="15362" max="15362" width="40.1796875" style="95" customWidth="1"/>
    <col min="15363" max="15363" width="12" style="95" customWidth="1"/>
    <col min="15364" max="15364" width="19.54296875" style="95" customWidth="1"/>
    <col min="15365" max="15365" width="9.26953125" style="95" customWidth="1"/>
    <col min="15366" max="15366" width="21.26953125" style="95" customWidth="1"/>
    <col min="15367" max="15367" width="13" style="95" customWidth="1"/>
    <col min="15368" max="15617" width="8.81640625" style="95"/>
    <col min="15618" max="15618" width="40.1796875" style="95" customWidth="1"/>
    <col min="15619" max="15619" width="12" style="95" customWidth="1"/>
    <col min="15620" max="15620" width="19.54296875" style="95" customWidth="1"/>
    <col min="15621" max="15621" width="9.26953125" style="95" customWidth="1"/>
    <col min="15622" max="15622" width="21.26953125" style="95" customWidth="1"/>
    <col min="15623" max="15623" width="13" style="95" customWidth="1"/>
    <col min="15624" max="15873" width="8.81640625" style="95"/>
    <col min="15874" max="15874" width="40.1796875" style="95" customWidth="1"/>
    <col min="15875" max="15875" width="12" style="95" customWidth="1"/>
    <col min="15876" max="15876" width="19.54296875" style="95" customWidth="1"/>
    <col min="15877" max="15877" width="9.26953125" style="95" customWidth="1"/>
    <col min="15878" max="15878" width="21.26953125" style="95" customWidth="1"/>
    <col min="15879" max="15879" width="13" style="95" customWidth="1"/>
    <col min="15880" max="16129" width="8.81640625" style="95"/>
    <col min="16130" max="16130" width="40.1796875" style="95" customWidth="1"/>
    <col min="16131" max="16131" width="12" style="95" customWidth="1"/>
    <col min="16132" max="16132" width="19.54296875" style="95" customWidth="1"/>
    <col min="16133" max="16133" width="9.26953125" style="95" customWidth="1"/>
    <col min="16134" max="16134" width="21.26953125" style="95" customWidth="1"/>
    <col min="16135" max="16135" width="13" style="95" customWidth="1"/>
    <col min="16136" max="16384" width="8.81640625" style="95"/>
  </cols>
  <sheetData>
    <row r="1" spans="1:7" ht="15.75" customHeight="1" x14ac:dyDescent="0.35">
      <c r="A1" s="94" t="s">
        <v>0</v>
      </c>
      <c r="B1" s="97"/>
      <c r="C1" s="97"/>
      <c r="D1" s="97"/>
      <c r="E1" s="97"/>
      <c r="F1" s="97"/>
      <c r="G1" s="98"/>
    </row>
    <row r="2" spans="1:7" ht="15.75" customHeight="1" x14ac:dyDescent="0.35">
      <c r="A2" s="94" t="s">
        <v>128</v>
      </c>
      <c r="B2" s="97"/>
      <c r="C2" s="97"/>
      <c r="D2" s="97"/>
      <c r="E2" s="97"/>
      <c r="F2" s="97"/>
      <c r="G2" s="98"/>
    </row>
    <row r="3" spans="1:7" ht="15.75" customHeight="1" x14ac:dyDescent="0.35">
      <c r="A3" s="98"/>
      <c r="B3" s="98"/>
      <c r="C3" s="98"/>
      <c r="D3" s="98"/>
      <c r="E3" s="98"/>
      <c r="F3" s="98"/>
      <c r="G3" s="98"/>
    </row>
    <row r="4" spans="1:7" ht="15.75" customHeight="1" x14ac:dyDescent="0.35">
      <c r="B4" s="98" t="s">
        <v>62</v>
      </c>
      <c r="C4" s="114"/>
      <c r="D4" s="98" t="s">
        <v>73</v>
      </c>
      <c r="E4" s="114"/>
      <c r="F4" s="98"/>
    </row>
    <row r="5" spans="1:7" ht="15.75" customHeight="1" x14ac:dyDescent="0.35">
      <c r="B5" s="114"/>
      <c r="C5" s="114"/>
      <c r="D5" s="98"/>
      <c r="E5" s="114"/>
      <c r="F5" s="98"/>
    </row>
    <row r="6" spans="1:7" ht="15.75" customHeight="1" x14ac:dyDescent="0.35">
      <c r="A6" s="97" t="s">
        <v>1</v>
      </c>
      <c r="B6" s="97"/>
      <c r="C6" s="97"/>
      <c r="D6" s="97"/>
      <c r="E6" s="97"/>
      <c r="F6" s="97"/>
      <c r="G6" s="98"/>
    </row>
    <row r="7" spans="1:7" ht="15.75" customHeight="1" x14ac:dyDescent="0.35">
      <c r="A7" s="95" t="s">
        <v>2</v>
      </c>
      <c r="B7" s="108">
        <v>4850</v>
      </c>
      <c r="D7" s="108">
        <f>Receipts!C5</f>
        <v>5500</v>
      </c>
      <c r="F7" s="108"/>
    </row>
    <row r="8" spans="1:7" ht="15.75" customHeight="1" x14ac:dyDescent="0.35">
      <c r="A8" s="95" t="s">
        <v>3</v>
      </c>
      <c r="B8" s="108">
        <v>61.11</v>
      </c>
      <c r="D8" s="108">
        <f>Receipts!D5</f>
        <v>37</v>
      </c>
      <c r="F8" s="108"/>
    </row>
    <row r="9" spans="1:7" ht="15.75" customHeight="1" x14ac:dyDescent="0.35">
      <c r="A9" s="95" t="s">
        <v>213</v>
      </c>
      <c r="B9" s="108">
        <v>2864.1</v>
      </c>
      <c r="D9" s="108">
        <f>Receipts!E5</f>
        <v>3133.19</v>
      </c>
      <c r="F9" s="108"/>
    </row>
    <row r="10" spans="1:7" ht="15.75" customHeight="1" x14ac:dyDescent="0.35">
      <c r="A10" s="95" t="s">
        <v>5</v>
      </c>
      <c r="B10" s="108">
        <v>0</v>
      </c>
      <c r="D10" s="108">
        <f>Receipts!F5</f>
        <v>0</v>
      </c>
      <c r="F10" s="108"/>
    </row>
    <row r="11" spans="1:7" ht="15.75" customHeight="1" x14ac:dyDescent="0.35">
      <c r="A11" s="95" t="s">
        <v>154</v>
      </c>
      <c r="B11" s="108">
        <v>500</v>
      </c>
      <c r="D11" s="108">
        <f>Receipts!G5</f>
        <v>0</v>
      </c>
      <c r="F11" s="108"/>
    </row>
    <row r="12" spans="1:7" ht="15.75" customHeight="1" x14ac:dyDescent="0.35">
      <c r="A12" s="95" t="s">
        <v>4</v>
      </c>
      <c r="B12" s="108">
        <v>567.25</v>
      </c>
      <c r="D12" s="108">
        <f>Receipts!H5</f>
        <v>431.88</v>
      </c>
      <c r="F12" s="108"/>
    </row>
    <row r="13" spans="1:7" ht="15.75" customHeight="1" x14ac:dyDescent="0.35">
      <c r="A13" s="97" t="s">
        <v>6</v>
      </c>
      <c r="B13" s="136">
        <f>SUM(B7:B12)</f>
        <v>8842.4599999999991</v>
      </c>
      <c r="C13" s="97"/>
      <c r="D13" s="136">
        <f>SUM(D7:D12)</f>
        <v>9102.07</v>
      </c>
      <c r="E13" s="97"/>
      <c r="F13" s="136"/>
    </row>
    <row r="14" spans="1:7" ht="15.75" customHeight="1" x14ac:dyDescent="0.35"/>
    <row r="15" spans="1:7" ht="15.75" customHeight="1" x14ac:dyDescent="0.35">
      <c r="A15" s="97" t="s">
        <v>7</v>
      </c>
      <c r="B15" s="97"/>
      <c r="C15" s="97"/>
      <c r="D15" s="97"/>
      <c r="E15" s="97"/>
      <c r="F15" s="97"/>
      <c r="G15" s="97"/>
    </row>
    <row r="16" spans="1:7" x14ac:dyDescent="0.35">
      <c r="A16" s="95" t="s">
        <v>44</v>
      </c>
      <c r="B16" s="108">
        <v>3479.85</v>
      </c>
      <c r="D16" s="108">
        <f>Payments!C5</f>
        <v>4409.75</v>
      </c>
      <c r="F16" s="108"/>
    </row>
    <row r="17" spans="1:7" ht="15.75" customHeight="1" x14ac:dyDescent="0.35">
      <c r="A17" s="95" t="s">
        <v>47</v>
      </c>
      <c r="B17" s="108">
        <v>0</v>
      </c>
      <c r="D17" s="108">
        <f>Payments!D5</f>
        <v>0</v>
      </c>
      <c r="F17" s="108"/>
    </row>
    <row r="18" spans="1:7" ht="15.75" customHeight="1" x14ac:dyDescent="0.35">
      <c r="A18" s="95" t="s">
        <v>124</v>
      </c>
      <c r="B18" s="108">
        <v>96</v>
      </c>
      <c r="D18" s="108">
        <f>Payments!E5</f>
        <v>96</v>
      </c>
      <c r="F18" s="108"/>
    </row>
    <row r="19" spans="1:7" ht="15.75" customHeight="1" x14ac:dyDescent="0.35">
      <c r="A19" s="95" t="s">
        <v>45</v>
      </c>
      <c r="B19" s="108">
        <v>79.900000000000006</v>
      </c>
      <c r="D19" s="108">
        <f>Payments!F5</f>
        <v>163.85</v>
      </c>
      <c r="F19" s="108"/>
    </row>
    <row r="20" spans="1:7" ht="15.75" customHeight="1" x14ac:dyDescent="0.35">
      <c r="A20" s="95" t="s">
        <v>210</v>
      </c>
      <c r="B20" s="108">
        <v>0</v>
      </c>
      <c r="D20" s="108">
        <f>Payments!G5</f>
        <v>241.24</v>
      </c>
      <c r="F20" s="108"/>
    </row>
    <row r="21" spans="1:7" ht="15.75" customHeight="1" x14ac:dyDescent="0.35">
      <c r="A21" s="95" t="s">
        <v>69</v>
      </c>
      <c r="B21" s="108">
        <v>200</v>
      </c>
      <c r="D21" s="108">
        <f>Payments!H5</f>
        <v>220</v>
      </c>
      <c r="F21" s="108"/>
    </row>
    <row r="22" spans="1:7" ht="15.75" customHeight="1" x14ac:dyDescent="0.35">
      <c r="A22" s="95" t="s">
        <v>8</v>
      </c>
      <c r="B22" s="108">
        <v>218</v>
      </c>
      <c r="D22" s="108">
        <f>Payments!I5</f>
        <v>370.38</v>
      </c>
      <c r="F22" s="108"/>
    </row>
    <row r="23" spans="1:7" ht="15.75" customHeight="1" x14ac:dyDescent="0.35">
      <c r="A23" s="95" t="s">
        <v>130</v>
      </c>
      <c r="B23" s="108">
        <v>259.77999999999997</v>
      </c>
      <c r="D23" s="108">
        <f>Payments!J5</f>
        <v>219.2</v>
      </c>
      <c r="F23" s="108"/>
    </row>
    <row r="24" spans="1:7" ht="15.75" customHeight="1" x14ac:dyDescent="0.35">
      <c r="A24" s="95" t="s">
        <v>9</v>
      </c>
      <c r="B24" s="108">
        <v>120</v>
      </c>
      <c r="D24" s="108">
        <f>Payments!K5</f>
        <v>60</v>
      </c>
      <c r="F24" s="108"/>
      <c r="G24" s="108"/>
    </row>
    <row r="25" spans="1:7" ht="15.75" customHeight="1" x14ac:dyDescent="0.35">
      <c r="A25" s="95" t="s">
        <v>131</v>
      </c>
      <c r="B25" s="108">
        <v>615</v>
      </c>
      <c r="D25" s="108">
        <f>Payments!L5+Payments!M5</f>
        <v>310</v>
      </c>
      <c r="F25" s="108"/>
    </row>
    <row r="26" spans="1:7" ht="15.75" customHeight="1" x14ac:dyDescent="0.35">
      <c r="A26" s="95" t="s">
        <v>175</v>
      </c>
      <c r="B26" s="108">
        <v>255</v>
      </c>
      <c r="D26" s="108">
        <v>0</v>
      </c>
      <c r="F26" s="108"/>
    </row>
    <row r="27" spans="1:7" ht="15.75" customHeight="1" x14ac:dyDescent="0.35">
      <c r="A27" s="95" t="s">
        <v>12</v>
      </c>
      <c r="B27" s="108">
        <v>2752</v>
      </c>
      <c r="D27" s="108">
        <f>Payments!N5</f>
        <v>2824.7</v>
      </c>
      <c r="F27" s="108"/>
      <c r="G27" s="108"/>
    </row>
    <row r="28" spans="1:7" ht="15.75" customHeight="1" x14ac:dyDescent="0.35">
      <c r="A28" s="95" t="s">
        <v>99</v>
      </c>
      <c r="B28" s="108">
        <v>0</v>
      </c>
      <c r="D28" s="108">
        <f>Payments!O5</f>
        <v>110</v>
      </c>
      <c r="F28" s="108"/>
    </row>
    <row r="29" spans="1:7" ht="15.75" customHeight="1" x14ac:dyDescent="0.35">
      <c r="A29" s="95" t="s">
        <v>125</v>
      </c>
      <c r="B29" s="108">
        <v>0</v>
      </c>
      <c r="D29" s="108">
        <f>Payments!P5</f>
        <v>176.9</v>
      </c>
      <c r="F29" s="108"/>
    </row>
    <row r="30" spans="1:7" ht="15.75" customHeight="1" x14ac:dyDescent="0.35">
      <c r="A30" s="95" t="s">
        <v>14</v>
      </c>
      <c r="B30" s="108">
        <v>185</v>
      </c>
      <c r="D30" s="108">
        <f>Payments!Q5</f>
        <v>185</v>
      </c>
      <c r="F30" s="108"/>
    </row>
    <row r="31" spans="1:7" ht="15.75" customHeight="1" x14ac:dyDescent="0.35">
      <c r="A31" s="95" t="s">
        <v>101</v>
      </c>
      <c r="B31" s="108">
        <v>250</v>
      </c>
      <c r="D31" s="108">
        <v>0</v>
      </c>
      <c r="F31" s="108"/>
    </row>
    <row r="32" spans="1:7" ht="15.75" customHeight="1" x14ac:dyDescent="0.35">
      <c r="A32" s="95" t="s">
        <v>48</v>
      </c>
      <c r="B32" s="108">
        <v>0</v>
      </c>
      <c r="D32" s="108">
        <f>Payments!R5</f>
        <v>0</v>
      </c>
      <c r="F32" s="108"/>
    </row>
    <row r="33" spans="1:10" ht="15.75" customHeight="1" x14ac:dyDescent="0.35">
      <c r="A33" s="95" t="s">
        <v>200</v>
      </c>
      <c r="B33" s="108">
        <v>0</v>
      </c>
      <c r="D33" s="108">
        <f>Payments!S5</f>
        <v>199.98</v>
      </c>
      <c r="F33" s="108"/>
    </row>
    <row r="34" spans="1:10" ht="15.75" customHeight="1" x14ac:dyDescent="0.35">
      <c r="A34" s="95" t="s">
        <v>43</v>
      </c>
      <c r="B34" s="108">
        <v>350.17</v>
      </c>
      <c r="D34" s="108">
        <v>0</v>
      </c>
      <c r="F34" s="108"/>
    </row>
    <row r="35" spans="1:10" ht="15.75" customHeight="1" x14ac:dyDescent="0.35">
      <c r="A35" s="95" t="s">
        <v>11</v>
      </c>
      <c r="B35" s="108">
        <v>409.44</v>
      </c>
      <c r="D35" s="108">
        <f>Payments!T5</f>
        <v>431.88</v>
      </c>
      <c r="F35" s="108"/>
    </row>
    <row r="36" spans="1:10" ht="15.75" customHeight="1" x14ac:dyDescent="0.35">
      <c r="A36" s="97" t="s">
        <v>15</v>
      </c>
      <c r="B36" s="136">
        <f>SUM(B16:B35)</f>
        <v>9270.14</v>
      </c>
      <c r="C36" s="97"/>
      <c r="D36" s="136">
        <f>SUM(D16:D35)</f>
        <v>10018.879999999997</v>
      </c>
      <c r="E36" s="97"/>
      <c r="F36" s="136"/>
    </row>
    <row r="37" spans="1:10" ht="15.75" customHeight="1" x14ac:dyDescent="0.35">
      <c r="A37" s="97"/>
      <c r="B37" s="97"/>
      <c r="C37" s="97"/>
      <c r="D37" s="136"/>
      <c r="E37" s="97"/>
      <c r="F37" s="136"/>
    </row>
    <row r="38" spans="1:10" ht="15.75" customHeight="1" x14ac:dyDescent="0.35"/>
    <row r="39" spans="1:10" ht="15.75" customHeight="1" x14ac:dyDescent="0.35">
      <c r="A39" s="97" t="s">
        <v>16</v>
      </c>
      <c r="B39" s="97"/>
      <c r="C39" s="97"/>
      <c r="D39" s="97"/>
      <c r="E39" s="97"/>
      <c r="F39" s="97"/>
      <c r="G39" s="97"/>
    </row>
    <row r="40" spans="1:10" ht="15.75" customHeight="1" x14ac:dyDescent="0.35">
      <c r="A40" s="97"/>
      <c r="B40" s="97"/>
      <c r="C40" s="97"/>
      <c r="D40" s="137"/>
      <c r="E40" s="97"/>
    </row>
    <row r="41" spans="1:10" ht="15.75" customHeight="1" x14ac:dyDescent="0.35">
      <c r="A41" s="97" t="s">
        <v>17</v>
      </c>
      <c r="D41" s="95" t="s">
        <v>190</v>
      </c>
      <c r="F41" s="108">
        <v>6061.29</v>
      </c>
      <c r="G41" s="108"/>
    </row>
    <row r="42" spans="1:10" ht="15.75" customHeight="1" x14ac:dyDescent="0.35">
      <c r="A42" s="95" t="s">
        <v>209</v>
      </c>
      <c r="B42" s="108">
        <f>'Bank Reconciliations'!Y17</f>
        <v>5144.4799999999996</v>
      </c>
      <c r="C42" s="108"/>
      <c r="D42" s="95" t="s">
        <v>18</v>
      </c>
      <c r="F42" s="108">
        <f>Receipts!I5</f>
        <v>9102.07</v>
      </c>
      <c r="G42" s="108"/>
    </row>
    <row r="43" spans="1:10" ht="15.75" customHeight="1" thickBot="1" x14ac:dyDescent="0.4">
      <c r="A43" s="95" t="s">
        <v>31</v>
      </c>
      <c r="B43" s="108"/>
      <c r="C43" s="108"/>
      <c r="D43" s="95" t="s">
        <v>19</v>
      </c>
      <c r="F43" s="108">
        <f>Payments!U5</f>
        <v>10018.880000000001</v>
      </c>
      <c r="G43" s="108"/>
    </row>
    <row r="44" spans="1:10" ht="15.75" customHeight="1" thickTop="1" thickBot="1" x14ac:dyDescent="0.4">
      <c r="A44" s="97" t="s">
        <v>32</v>
      </c>
      <c r="B44" s="136">
        <f>B42-B43</f>
        <v>5144.4799999999996</v>
      </c>
      <c r="C44" s="136"/>
      <c r="D44" s="97" t="s">
        <v>143</v>
      </c>
      <c r="E44" s="97"/>
      <c r="F44" s="136">
        <f>SUM(F41+F42-F43)</f>
        <v>5144.4799999999996</v>
      </c>
      <c r="G44" s="136"/>
      <c r="H44" s="136" t="s">
        <v>149</v>
      </c>
      <c r="J44" s="138" t="str">
        <f>IF(B44=F44,"Reconciled","Error")</f>
        <v>Reconciled</v>
      </c>
    </row>
    <row r="45" spans="1:10" ht="15.75" customHeight="1" thickTop="1" x14ac:dyDescent="0.35">
      <c r="A45" s="97"/>
      <c r="B45" s="139"/>
      <c r="C45" s="139"/>
      <c r="D45" s="136"/>
      <c r="F45" s="97"/>
      <c r="G45" s="136"/>
    </row>
    <row r="46" spans="1:10" ht="15.75" customHeight="1" x14ac:dyDescent="0.35">
      <c r="B46" s="137"/>
      <c r="C46" s="137"/>
      <c r="D46" s="108"/>
      <c r="F46" s="139"/>
    </row>
    <row r="47" spans="1:10" ht="15.75" customHeight="1" x14ac:dyDescent="0.35">
      <c r="A47" s="95" t="s">
        <v>20</v>
      </c>
      <c r="D47" s="95" t="s">
        <v>21</v>
      </c>
    </row>
    <row r="48" spans="1:10" ht="15.75" customHeight="1" x14ac:dyDescent="0.35">
      <c r="A48" s="97" t="s">
        <v>22</v>
      </c>
      <c r="B48" s="97"/>
      <c r="C48" s="97"/>
      <c r="D48" s="97" t="s">
        <v>23</v>
      </c>
      <c r="E48" s="97"/>
    </row>
    <row r="49" spans="1:5" ht="15.75" customHeight="1" x14ac:dyDescent="0.35">
      <c r="A49" s="97"/>
      <c r="B49" s="97"/>
      <c r="C49" s="97"/>
      <c r="D49" s="97"/>
      <c r="E49" s="97"/>
    </row>
    <row r="50" spans="1:5" ht="15.75" customHeight="1" x14ac:dyDescent="0.35">
      <c r="A50" s="95" t="s">
        <v>24</v>
      </c>
      <c r="B50" s="97"/>
      <c r="C50" s="97"/>
      <c r="D50" s="95" t="s">
        <v>25</v>
      </c>
      <c r="E50" s="97"/>
    </row>
  </sheetData>
  <printOptions horizontalCentered="1"/>
  <pageMargins left="0.70866141732283472" right="0.70866141732283472" top="0.94488188976377963" bottom="0.55118110236220474" header="0.31496062992125984" footer="0.31496062992125984"/>
  <pageSetup paperSize="9" scale="80" fitToWidth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CCB12-A8B1-4BAB-9662-85AE624E1078}">
  <sheetPr>
    <pageSetUpPr fitToPage="1"/>
  </sheetPr>
  <dimension ref="A1:I30"/>
  <sheetViews>
    <sheetView zoomScaleNormal="100" workbookViewId="0">
      <pane xSplit="1" ySplit="4" topLeftCell="B5" activePane="bottomRight" state="frozen"/>
      <selection activeCell="A17" sqref="A17"/>
      <selection pane="topRight" activeCell="A17" sqref="A17"/>
      <selection pane="bottomLeft" activeCell="A17" sqref="A17"/>
      <selection pane="bottomRight" activeCell="I10" activeCellId="2" sqref="I7 I9 I10"/>
    </sheetView>
  </sheetViews>
  <sheetFormatPr defaultColWidth="8.81640625" defaultRowHeight="12.5" x14ac:dyDescent="0.25"/>
  <cols>
    <col min="1" max="1" width="9.7265625" style="131" customWidth="1"/>
    <col min="2" max="2" width="30.453125" customWidth="1"/>
    <col min="3" max="4" width="13.81640625" style="131" customWidth="1"/>
    <col min="5" max="5" width="12.90625" style="131" customWidth="1"/>
    <col min="6" max="6" width="13.26953125" style="131" customWidth="1"/>
    <col min="7" max="7" width="14.26953125" style="131" customWidth="1"/>
    <col min="8" max="8" width="14" style="131" customWidth="1"/>
    <col min="9" max="9" width="13.453125" style="131" customWidth="1"/>
    <col min="258" max="258" width="9.7265625" customWidth="1"/>
    <col min="259" max="259" width="30.453125" customWidth="1"/>
    <col min="260" max="260" width="13.81640625" customWidth="1"/>
    <col min="261" max="262" width="12.1796875" customWidth="1"/>
    <col min="263" max="263" width="14" customWidth="1"/>
    <col min="264" max="264" width="11.81640625" customWidth="1"/>
    <col min="265" max="265" width="13.453125" customWidth="1"/>
    <col min="514" max="514" width="9.7265625" customWidth="1"/>
    <col min="515" max="515" width="30.453125" customWidth="1"/>
    <col min="516" max="516" width="13.81640625" customWidth="1"/>
    <col min="517" max="518" width="12.1796875" customWidth="1"/>
    <col min="519" max="519" width="14" customWidth="1"/>
    <col min="520" max="520" width="11.81640625" customWidth="1"/>
    <col min="521" max="521" width="13.453125" customWidth="1"/>
    <col min="770" max="770" width="9.7265625" customWidth="1"/>
    <col min="771" max="771" width="30.453125" customWidth="1"/>
    <col min="772" max="772" width="13.81640625" customWidth="1"/>
    <col min="773" max="774" width="12.1796875" customWidth="1"/>
    <col min="775" max="775" width="14" customWidth="1"/>
    <col min="776" max="776" width="11.81640625" customWidth="1"/>
    <col min="777" max="777" width="13.453125" customWidth="1"/>
    <col min="1026" max="1026" width="9.7265625" customWidth="1"/>
    <col min="1027" max="1027" width="30.453125" customWidth="1"/>
    <col min="1028" max="1028" width="13.81640625" customWidth="1"/>
    <col min="1029" max="1030" width="12.1796875" customWidth="1"/>
    <col min="1031" max="1031" width="14" customWidth="1"/>
    <col min="1032" max="1032" width="11.81640625" customWidth="1"/>
    <col min="1033" max="1033" width="13.453125" customWidth="1"/>
    <col min="1282" max="1282" width="9.7265625" customWidth="1"/>
    <col min="1283" max="1283" width="30.453125" customWidth="1"/>
    <col min="1284" max="1284" width="13.81640625" customWidth="1"/>
    <col min="1285" max="1286" width="12.1796875" customWidth="1"/>
    <col min="1287" max="1287" width="14" customWidth="1"/>
    <col min="1288" max="1288" width="11.81640625" customWidth="1"/>
    <col min="1289" max="1289" width="13.453125" customWidth="1"/>
    <col min="1538" max="1538" width="9.7265625" customWidth="1"/>
    <col min="1539" max="1539" width="30.453125" customWidth="1"/>
    <col min="1540" max="1540" width="13.81640625" customWidth="1"/>
    <col min="1541" max="1542" width="12.1796875" customWidth="1"/>
    <col min="1543" max="1543" width="14" customWidth="1"/>
    <col min="1544" max="1544" width="11.81640625" customWidth="1"/>
    <col min="1545" max="1545" width="13.453125" customWidth="1"/>
    <col min="1794" max="1794" width="9.7265625" customWidth="1"/>
    <col min="1795" max="1795" width="30.453125" customWidth="1"/>
    <col min="1796" max="1796" width="13.81640625" customWidth="1"/>
    <col min="1797" max="1798" width="12.1796875" customWidth="1"/>
    <col min="1799" max="1799" width="14" customWidth="1"/>
    <col min="1800" max="1800" width="11.81640625" customWidth="1"/>
    <col min="1801" max="1801" width="13.453125" customWidth="1"/>
    <col min="2050" max="2050" width="9.7265625" customWidth="1"/>
    <col min="2051" max="2051" width="30.453125" customWidth="1"/>
    <col min="2052" max="2052" width="13.81640625" customWidth="1"/>
    <col min="2053" max="2054" width="12.1796875" customWidth="1"/>
    <col min="2055" max="2055" width="14" customWidth="1"/>
    <col min="2056" max="2056" width="11.81640625" customWidth="1"/>
    <col min="2057" max="2057" width="13.453125" customWidth="1"/>
    <col min="2306" max="2306" width="9.7265625" customWidth="1"/>
    <col min="2307" max="2307" width="30.453125" customWidth="1"/>
    <col min="2308" max="2308" width="13.81640625" customWidth="1"/>
    <col min="2309" max="2310" width="12.1796875" customWidth="1"/>
    <col min="2311" max="2311" width="14" customWidth="1"/>
    <col min="2312" max="2312" width="11.81640625" customWidth="1"/>
    <col min="2313" max="2313" width="13.453125" customWidth="1"/>
    <col min="2562" max="2562" width="9.7265625" customWidth="1"/>
    <col min="2563" max="2563" width="30.453125" customWidth="1"/>
    <col min="2564" max="2564" width="13.81640625" customWidth="1"/>
    <col min="2565" max="2566" width="12.1796875" customWidth="1"/>
    <col min="2567" max="2567" width="14" customWidth="1"/>
    <col min="2568" max="2568" width="11.81640625" customWidth="1"/>
    <col min="2569" max="2569" width="13.453125" customWidth="1"/>
    <col min="2818" max="2818" width="9.7265625" customWidth="1"/>
    <col min="2819" max="2819" width="30.453125" customWidth="1"/>
    <col min="2820" max="2820" width="13.81640625" customWidth="1"/>
    <col min="2821" max="2822" width="12.1796875" customWidth="1"/>
    <col min="2823" max="2823" width="14" customWidth="1"/>
    <col min="2824" max="2824" width="11.81640625" customWidth="1"/>
    <col min="2825" max="2825" width="13.453125" customWidth="1"/>
    <col min="3074" max="3074" width="9.7265625" customWidth="1"/>
    <col min="3075" max="3075" width="30.453125" customWidth="1"/>
    <col min="3076" max="3076" width="13.81640625" customWidth="1"/>
    <col min="3077" max="3078" width="12.1796875" customWidth="1"/>
    <col min="3079" max="3079" width="14" customWidth="1"/>
    <col min="3080" max="3080" width="11.81640625" customWidth="1"/>
    <col min="3081" max="3081" width="13.453125" customWidth="1"/>
    <col min="3330" max="3330" width="9.7265625" customWidth="1"/>
    <col min="3331" max="3331" width="30.453125" customWidth="1"/>
    <col min="3332" max="3332" width="13.81640625" customWidth="1"/>
    <col min="3333" max="3334" width="12.1796875" customWidth="1"/>
    <col min="3335" max="3335" width="14" customWidth="1"/>
    <col min="3336" max="3336" width="11.81640625" customWidth="1"/>
    <col min="3337" max="3337" width="13.453125" customWidth="1"/>
    <col min="3586" max="3586" width="9.7265625" customWidth="1"/>
    <col min="3587" max="3587" width="30.453125" customWidth="1"/>
    <col min="3588" max="3588" width="13.81640625" customWidth="1"/>
    <col min="3589" max="3590" width="12.1796875" customWidth="1"/>
    <col min="3591" max="3591" width="14" customWidth="1"/>
    <col min="3592" max="3592" width="11.81640625" customWidth="1"/>
    <col min="3593" max="3593" width="13.453125" customWidth="1"/>
    <col min="3842" max="3842" width="9.7265625" customWidth="1"/>
    <col min="3843" max="3843" width="30.453125" customWidth="1"/>
    <col min="3844" max="3844" width="13.81640625" customWidth="1"/>
    <col min="3845" max="3846" width="12.1796875" customWidth="1"/>
    <col min="3847" max="3847" width="14" customWidth="1"/>
    <col min="3848" max="3848" width="11.81640625" customWidth="1"/>
    <col min="3849" max="3849" width="13.453125" customWidth="1"/>
    <col min="4098" max="4098" width="9.7265625" customWidth="1"/>
    <col min="4099" max="4099" width="30.453125" customWidth="1"/>
    <col min="4100" max="4100" width="13.81640625" customWidth="1"/>
    <col min="4101" max="4102" width="12.1796875" customWidth="1"/>
    <col min="4103" max="4103" width="14" customWidth="1"/>
    <col min="4104" max="4104" width="11.81640625" customWidth="1"/>
    <col min="4105" max="4105" width="13.453125" customWidth="1"/>
    <col min="4354" max="4354" width="9.7265625" customWidth="1"/>
    <col min="4355" max="4355" width="30.453125" customWidth="1"/>
    <col min="4356" max="4356" width="13.81640625" customWidth="1"/>
    <col min="4357" max="4358" width="12.1796875" customWidth="1"/>
    <col min="4359" max="4359" width="14" customWidth="1"/>
    <col min="4360" max="4360" width="11.81640625" customWidth="1"/>
    <col min="4361" max="4361" width="13.453125" customWidth="1"/>
    <col min="4610" max="4610" width="9.7265625" customWidth="1"/>
    <col min="4611" max="4611" width="30.453125" customWidth="1"/>
    <col min="4612" max="4612" width="13.81640625" customWidth="1"/>
    <col min="4613" max="4614" width="12.1796875" customWidth="1"/>
    <col min="4615" max="4615" width="14" customWidth="1"/>
    <col min="4616" max="4616" width="11.81640625" customWidth="1"/>
    <col min="4617" max="4617" width="13.453125" customWidth="1"/>
    <col min="4866" max="4866" width="9.7265625" customWidth="1"/>
    <col min="4867" max="4867" width="30.453125" customWidth="1"/>
    <col min="4868" max="4868" width="13.81640625" customWidth="1"/>
    <col min="4869" max="4870" width="12.1796875" customWidth="1"/>
    <col min="4871" max="4871" width="14" customWidth="1"/>
    <col min="4872" max="4872" width="11.81640625" customWidth="1"/>
    <col min="4873" max="4873" width="13.453125" customWidth="1"/>
    <col min="5122" max="5122" width="9.7265625" customWidth="1"/>
    <col min="5123" max="5123" width="30.453125" customWidth="1"/>
    <col min="5124" max="5124" width="13.81640625" customWidth="1"/>
    <col min="5125" max="5126" width="12.1796875" customWidth="1"/>
    <col min="5127" max="5127" width="14" customWidth="1"/>
    <col min="5128" max="5128" width="11.81640625" customWidth="1"/>
    <col min="5129" max="5129" width="13.453125" customWidth="1"/>
    <col min="5378" max="5378" width="9.7265625" customWidth="1"/>
    <col min="5379" max="5379" width="30.453125" customWidth="1"/>
    <col min="5380" max="5380" width="13.81640625" customWidth="1"/>
    <col min="5381" max="5382" width="12.1796875" customWidth="1"/>
    <col min="5383" max="5383" width="14" customWidth="1"/>
    <col min="5384" max="5384" width="11.81640625" customWidth="1"/>
    <col min="5385" max="5385" width="13.453125" customWidth="1"/>
    <col min="5634" max="5634" width="9.7265625" customWidth="1"/>
    <col min="5635" max="5635" width="30.453125" customWidth="1"/>
    <col min="5636" max="5636" width="13.81640625" customWidth="1"/>
    <col min="5637" max="5638" width="12.1796875" customWidth="1"/>
    <col min="5639" max="5639" width="14" customWidth="1"/>
    <col min="5640" max="5640" width="11.81640625" customWidth="1"/>
    <col min="5641" max="5641" width="13.453125" customWidth="1"/>
    <col min="5890" max="5890" width="9.7265625" customWidth="1"/>
    <col min="5891" max="5891" width="30.453125" customWidth="1"/>
    <col min="5892" max="5892" width="13.81640625" customWidth="1"/>
    <col min="5893" max="5894" width="12.1796875" customWidth="1"/>
    <col min="5895" max="5895" width="14" customWidth="1"/>
    <col min="5896" max="5896" width="11.81640625" customWidth="1"/>
    <col min="5897" max="5897" width="13.453125" customWidth="1"/>
    <col min="6146" max="6146" width="9.7265625" customWidth="1"/>
    <col min="6147" max="6147" width="30.453125" customWidth="1"/>
    <col min="6148" max="6148" width="13.81640625" customWidth="1"/>
    <col min="6149" max="6150" width="12.1796875" customWidth="1"/>
    <col min="6151" max="6151" width="14" customWidth="1"/>
    <col min="6152" max="6152" width="11.81640625" customWidth="1"/>
    <col min="6153" max="6153" width="13.453125" customWidth="1"/>
    <col min="6402" max="6402" width="9.7265625" customWidth="1"/>
    <col min="6403" max="6403" width="30.453125" customWidth="1"/>
    <col min="6404" max="6404" width="13.81640625" customWidth="1"/>
    <col min="6405" max="6406" width="12.1796875" customWidth="1"/>
    <col min="6407" max="6407" width="14" customWidth="1"/>
    <col min="6408" max="6408" width="11.81640625" customWidth="1"/>
    <col min="6409" max="6409" width="13.453125" customWidth="1"/>
    <col min="6658" max="6658" width="9.7265625" customWidth="1"/>
    <col min="6659" max="6659" width="30.453125" customWidth="1"/>
    <col min="6660" max="6660" width="13.81640625" customWidth="1"/>
    <col min="6661" max="6662" width="12.1796875" customWidth="1"/>
    <col min="6663" max="6663" width="14" customWidth="1"/>
    <col min="6664" max="6664" width="11.81640625" customWidth="1"/>
    <col min="6665" max="6665" width="13.453125" customWidth="1"/>
    <col min="6914" max="6914" width="9.7265625" customWidth="1"/>
    <col min="6915" max="6915" width="30.453125" customWidth="1"/>
    <col min="6916" max="6916" width="13.81640625" customWidth="1"/>
    <col min="6917" max="6918" width="12.1796875" customWidth="1"/>
    <col min="6919" max="6919" width="14" customWidth="1"/>
    <col min="6920" max="6920" width="11.81640625" customWidth="1"/>
    <col min="6921" max="6921" width="13.453125" customWidth="1"/>
    <col min="7170" max="7170" width="9.7265625" customWidth="1"/>
    <col min="7171" max="7171" width="30.453125" customWidth="1"/>
    <col min="7172" max="7172" width="13.81640625" customWidth="1"/>
    <col min="7173" max="7174" width="12.1796875" customWidth="1"/>
    <col min="7175" max="7175" width="14" customWidth="1"/>
    <col min="7176" max="7176" width="11.81640625" customWidth="1"/>
    <col min="7177" max="7177" width="13.453125" customWidth="1"/>
    <col min="7426" max="7426" width="9.7265625" customWidth="1"/>
    <col min="7427" max="7427" width="30.453125" customWidth="1"/>
    <col min="7428" max="7428" width="13.81640625" customWidth="1"/>
    <col min="7429" max="7430" width="12.1796875" customWidth="1"/>
    <col min="7431" max="7431" width="14" customWidth="1"/>
    <col min="7432" max="7432" width="11.81640625" customWidth="1"/>
    <col min="7433" max="7433" width="13.453125" customWidth="1"/>
    <col min="7682" max="7682" width="9.7265625" customWidth="1"/>
    <col min="7683" max="7683" width="30.453125" customWidth="1"/>
    <col min="7684" max="7684" width="13.81640625" customWidth="1"/>
    <col min="7685" max="7686" width="12.1796875" customWidth="1"/>
    <col min="7687" max="7687" width="14" customWidth="1"/>
    <col min="7688" max="7688" width="11.81640625" customWidth="1"/>
    <col min="7689" max="7689" width="13.453125" customWidth="1"/>
    <col min="7938" max="7938" width="9.7265625" customWidth="1"/>
    <col min="7939" max="7939" width="30.453125" customWidth="1"/>
    <col min="7940" max="7940" width="13.81640625" customWidth="1"/>
    <col min="7941" max="7942" width="12.1796875" customWidth="1"/>
    <col min="7943" max="7943" width="14" customWidth="1"/>
    <col min="7944" max="7944" width="11.81640625" customWidth="1"/>
    <col min="7945" max="7945" width="13.453125" customWidth="1"/>
    <col min="8194" max="8194" width="9.7265625" customWidth="1"/>
    <col min="8195" max="8195" width="30.453125" customWidth="1"/>
    <col min="8196" max="8196" width="13.81640625" customWidth="1"/>
    <col min="8197" max="8198" width="12.1796875" customWidth="1"/>
    <col min="8199" max="8199" width="14" customWidth="1"/>
    <col min="8200" max="8200" width="11.81640625" customWidth="1"/>
    <col min="8201" max="8201" width="13.453125" customWidth="1"/>
    <col min="8450" max="8450" width="9.7265625" customWidth="1"/>
    <col min="8451" max="8451" width="30.453125" customWidth="1"/>
    <col min="8452" max="8452" width="13.81640625" customWidth="1"/>
    <col min="8453" max="8454" width="12.1796875" customWidth="1"/>
    <col min="8455" max="8455" width="14" customWidth="1"/>
    <col min="8456" max="8456" width="11.81640625" customWidth="1"/>
    <col min="8457" max="8457" width="13.453125" customWidth="1"/>
    <col min="8706" max="8706" width="9.7265625" customWidth="1"/>
    <col min="8707" max="8707" width="30.453125" customWidth="1"/>
    <col min="8708" max="8708" width="13.81640625" customWidth="1"/>
    <col min="8709" max="8710" width="12.1796875" customWidth="1"/>
    <col min="8711" max="8711" width="14" customWidth="1"/>
    <col min="8712" max="8712" width="11.81640625" customWidth="1"/>
    <col min="8713" max="8713" width="13.453125" customWidth="1"/>
    <col min="8962" max="8962" width="9.7265625" customWidth="1"/>
    <col min="8963" max="8963" width="30.453125" customWidth="1"/>
    <col min="8964" max="8964" width="13.81640625" customWidth="1"/>
    <col min="8965" max="8966" width="12.1796875" customWidth="1"/>
    <col min="8967" max="8967" width="14" customWidth="1"/>
    <col min="8968" max="8968" width="11.81640625" customWidth="1"/>
    <col min="8969" max="8969" width="13.453125" customWidth="1"/>
    <col min="9218" max="9218" width="9.7265625" customWidth="1"/>
    <col min="9219" max="9219" width="30.453125" customWidth="1"/>
    <col min="9220" max="9220" width="13.81640625" customWidth="1"/>
    <col min="9221" max="9222" width="12.1796875" customWidth="1"/>
    <col min="9223" max="9223" width="14" customWidth="1"/>
    <col min="9224" max="9224" width="11.81640625" customWidth="1"/>
    <col min="9225" max="9225" width="13.453125" customWidth="1"/>
    <col min="9474" max="9474" width="9.7265625" customWidth="1"/>
    <col min="9475" max="9475" width="30.453125" customWidth="1"/>
    <col min="9476" max="9476" width="13.81640625" customWidth="1"/>
    <col min="9477" max="9478" width="12.1796875" customWidth="1"/>
    <col min="9479" max="9479" width="14" customWidth="1"/>
    <col min="9480" max="9480" width="11.81640625" customWidth="1"/>
    <col min="9481" max="9481" width="13.453125" customWidth="1"/>
    <col min="9730" max="9730" width="9.7265625" customWidth="1"/>
    <col min="9731" max="9731" width="30.453125" customWidth="1"/>
    <col min="9732" max="9732" width="13.81640625" customWidth="1"/>
    <col min="9733" max="9734" width="12.1796875" customWidth="1"/>
    <col min="9735" max="9735" width="14" customWidth="1"/>
    <col min="9736" max="9736" width="11.81640625" customWidth="1"/>
    <col min="9737" max="9737" width="13.453125" customWidth="1"/>
    <col min="9986" max="9986" width="9.7265625" customWidth="1"/>
    <col min="9987" max="9987" width="30.453125" customWidth="1"/>
    <col min="9988" max="9988" width="13.81640625" customWidth="1"/>
    <col min="9989" max="9990" width="12.1796875" customWidth="1"/>
    <col min="9991" max="9991" width="14" customWidth="1"/>
    <col min="9992" max="9992" width="11.81640625" customWidth="1"/>
    <col min="9993" max="9993" width="13.453125" customWidth="1"/>
    <col min="10242" max="10242" width="9.7265625" customWidth="1"/>
    <col min="10243" max="10243" width="30.453125" customWidth="1"/>
    <col min="10244" max="10244" width="13.81640625" customWidth="1"/>
    <col min="10245" max="10246" width="12.1796875" customWidth="1"/>
    <col min="10247" max="10247" width="14" customWidth="1"/>
    <col min="10248" max="10248" width="11.81640625" customWidth="1"/>
    <col min="10249" max="10249" width="13.453125" customWidth="1"/>
    <col min="10498" max="10498" width="9.7265625" customWidth="1"/>
    <col min="10499" max="10499" width="30.453125" customWidth="1"/>
    <col min="10500" max="10500" width="13.81640625" customWidth="1"/>
    <col min="10501" max="10502" width="12.1796875" customWidth="1"/>
    <col min="10503" max="10503" width="14" customWidth="1"/>
    <col min="10504" max="10504" width="11.81640625" customWidth="1"/>
    <col min="10505" max="10505" width="13.453125" customWidth="1"/>
    <col min="10754" max="10754" width="9.7265625" customWidth="1"/>
    <col min="10755" max="10755" width="30.453125" customWidth="1"/>
    <col min="10756" max="10756" width="13.81640625" customWidth="1"/>
    <col min="10757" max="10758" width="12.1796875" customWidth="1"/>
    <col min="10759" max="10759" width="14" customWidth="1"/>
    <col min="10760" max="10760" width="11.81640625" customWidth="1"/>
    <col min="10761" max="10761" width="13.453125" customWidth="1"/>
    <col min="11010" max="11010" width="9.7265625" customWidth="1"/>
    <col min="11011" max="11011" width="30.453125" customWidth="1"/>
    <col min="11012" max="11012" width="13.81640625" customWidth="1"/>
    <col min="11013" max="11014" width="12.1796875" customWidth="1"/>
    <col min="11015" max="11015" width="14" customWidth="1"/>
    <col min="11016" max="11016" width="11.81640625" customWidth="1"/>
    <col min="11017" max="11017" width="13.453125" customWidth="1"/>
    <col min="11266" max="11266" width="9.7265625" customWidth="1"/>
    <col min="11267" max="11267" width="30.453125" customWidth="1"/>
    <col min="11268" max="11268" width="13.81640625" customWidth="1"/>
    <col min="11269" max="11270" width="12.1796875" customWidth="1"/>
    <col min="11271" max="11271" width="14" customWidth="1"/>
    <col min="11272" max="11272" width="11.81640625" customWidth="1"/>
    <col min="11273" max="11273" width="13.453125" customWidth="1"/>
    <col min="11522" max="11522" width="9.7265625" customWidth="1"/>
    <col min="11523" max="11523" width="30.453125" customWidth="1"/>
    <col min="11524" max="11524" width="13.81640625" customWidth="1"/>
    <col min="11525" max="11526" width="12.1796875" customWidth="1"/>
    <col min="11527" max="11527" width="14" customWidth="1"/>
    <col min="11528" max="11528" width="11.81640625" customWidth="1"/>
    <col min="11529" max="11529" width="13.453125" customWidth="1"/>
    <col min="11778" max="11778" width="9.7265625" customWidth="1"/>
    <col min="11779" max="11779" width="30.453125" customWidth="1"/>
    <col min="11780" max="11780" width="13.81640625" customWidth="1"/>
    <col min="11781" max="11782" width="12.1796875" customWidth="1"/>
    <col min="11783" max="11783" width="14" customWidth="1"/>
    <col min="11784" max="11784" width="11.81640625" customWidth="1"/>
    <col min="11785" max="11785" width="13.453125" customWidth="1"/>
    <col min="12034" max="12034" width="9.7265625" customWidth="1"/>
    <col min="12035" max="12035" width="30.453125" customWidth="1"/>
    <col min="12036" max="12036" width="13.81640625" customWidth="1"/>
    <col min="12037" max="12038" width="12.1796875" customWidth="1"/>
    <col min="12039" max="12039" width="14" customWidth="1"/>
    <col min="12040" max="12040" width="11.81640625" customWidth="1"/>
    <col min="12041" max="12041" width="13.453125" customWidth="1"/>
    <col min="12290" max="12290" width="9.7265625" customWidth="1"/>
    <col min="12291" max="12291" width="30.453125" customWidth="1"/>
    <col min="12292" max="12292" width="13.81640625" customWidth="1"/>
    <col min="12293" max="12294" width="12.1796875" customWidth="1"/>
    <col min="12295" max="12295" width="14" customWidth="1"/>
    <col min="12296" max="12296" width="11.81640625" customWidth="1"/>
    <col min="12297" max="12297" width="13.453125" customWidth="1"/>
    <col min="12546" max="12546" width="9.7265625" customWidth="1"/>
    <col min="12547" max="12547" width="30.453125" customWidth="1"/>
    <col min="12548" max="12548" width="13.81640625" customWidth="1"/>
    <col min="12549" max="12550" width="12.1796875" customWidth="1"/>
    <col min="12551" max="12551" width="14" customWidth="1"/>
    <col min="12552" max="12552" width="11.81640625" customWidth="1"/>
    <col min="12553" max="12553" width="13.453125" customWidth="1"/>
    <col min="12802" max="12802" width="9.7265625" customWidth="1"/>
    <col min="12803" max="12803" width="30.453125" customWidth="1"/>
    <col min="12804" max="12804" width="13.81640625" customWidth="1"/>
    <col min="12805" max="12806" width="12.1796875" customWidth="1"/>
    <col min="12807" max="12807" width="14" customWidth="1"/>
    <col min="12808" max="12808" width="11.81640625" customWidth="1"/>
    <col min="12809" max="12809" width="13.453125" customWidth="1"/>
    <col min="13058" max="13058" width="9.7265625" customWidth="1"/>
    <col min="13059" max="13059" width="30.453125" customWidth="1"/>
    <col min="13060" max="13060" width="13.81640625" customWidth="1"/>
    <col min="13061" max="13062" width="12.1796875" customWidth="1"/>
    <col min="13063" max="13063" width="14" customWidth="1"/>
    <col min="13064" max="13064" width="11.81640625" customWidth="1"/>
    <col min="13065" max="13065" width="13.453125" customWidth="1"/>
    <col min="13314" max="13314" width="9.7265625" customWidth="1"/>
    <col min="13315" max="13315" width="30.453125" customWidth="1"/>
    <col min="13316" max="13316" width="13.81640625" customWidth="1"/>
    <col min="13317" max="13318" width="12.1796875" customWidth="1"/>
    <col min="13319" max="13319" width="14" customWidth="1"/>
    <col min="13320" max="13320" width="11.81640625" customWidth="1"/>
    <col min="13321" max="13321" width="13.453125" customWidth="1"/>
    <col min="13570" max="13570" width="9.7265625" customWidth="1"/>
    <col min="13571" max="13571" width="30.453125" customWidth="1"/>
    <col min="13572" max="13572" width="13.81640625" customWidth="1"/>
    <col min="13573" max="13574" width="12.1796875" customWidth="1"/>
    <col min="13575" max="13575" width="14" customWidth="1"/>
    <col min="13576" max="13576" width="11.81640625" customWidth="1"/>
    <col min="13577" max="13577" width="13.453125" customWidth="1"/>
    <col min="13826" max="13826" width="9.7265625" customWidth="1"/>
    <col min="13827" max="13827" width="30.453125" customWidth="1"/>
    <col min="13828" max="13828" width="13.81640625" customWidth="1"/>
    <col min="13829" max="13830" width="12.1796875" customWidth="1"/>
    <col min="13831" max="13831" width="14" customWidth="1"/>
    <col min="13832" max="13832" width="11.81640625" customWidth="1"/>
    <col min="13833" max="13833" width="13.453125" customWidth="1"/>
    <col min="14082" max="14082" width="9.7265625" customWidth="1"/>
    <col min="14083" max="14083" width="30.453125" customWidth="1"/>
    <col min="14084" max="14084" width="13.81640625" customWidth="1"/>
    <col min="14085" max="14086" width="12.1796875" customWidth="1"/>
    <col min="14087" max="14087" width="14" customWidth="1"/>
    <col min="14088" max="14088" width="11.81640625" customWidth="1"/>
    <col min="14089" max="14089" width="13.453125" customWidth="1"/>
    <col min="14338" max="14338" width="9.7265625" customWidth="1"/>
    <col min="14339" max="14339" width="30.453125" customWidth="1"/>
    <col min="14340" max="14340" width="13.81640625" customWidth="1"/>
    <col min="14341" max="14342" width="12.1796875" customWidth="1"/>
    <col min="14343" max="14343" width="14" customWidth="1"/>
    <col min="14344" max="14344" width="11.81640625" customWidth="1"/>
    <col min="14345" max="14345" width="13.453125" customWidth="1"/>
    <col min="14594" max="14594" width="9.7265625" customWidth="1"/>
    <col min="14595" max="14595" width="30.453125" customWidth="1"/>
    <col min="14596" max="14596" width="13.81640625" customWidth="1"/>
    <col min="14597" max="14598" width="12.1796875" customWidth="1"/>
    <col min="14599" max="14599" width="14" customWidth="1"/>
    <col min="14600" max="14600" width="11.81640625" customWidth="1"/>
    <col min="14601" max="14601" width="13.453125" customWidth="1"/>
    <col min="14850" max="14850" width="9.7265625" customWidth="1"/>
    <col min="14851" max="14851" width="30.453125" customWidth="1"/>
    <col min="14852" max="14852" width="13.81640625" customWidth="1"/>
    <col min="14853" max="14854" width="12.1796875" customWidth="1"/>
    <col min="14855" max="14855" width="14" customWidth="1"/>
    <col min="14856" max="14856" width="11.81640625" customWidth="1"/>
    <col min="14857" max="14857" width="13.453125" customWidth="1"/>
    <col min="15106" max="15106" width="9.7265625" customWidth="1"/>
    <col min="15107" max="15107" width="30.453125" customWidth="1"/>
    <col min="15108" max="15108" width="13.81640625" customWidth="1"/>
    <col min="15109" max="15110" width="12.1796875" customWidth="1"/>
    <col min="15111" max="15111" width="14" customWidth="1"/>
    <col min="15112" max="15112" width="11.81640625" customWidth="1"/>
    <col min="15113" max="15113" width="13.453125" customWidth="1"/>
    <col min="15362" max="15362" width="9.7265625" customWidth="1"/>
    <col min="15363" max="15363" width="30.453125" customWidth="1"/>
    <col min="15364" max="15364" width="13.81640625" customWidth="1"/>
    <col min="15365" max="15366" width="12.1796875" customWidth="1"/>
    <col min="15367" max="15367" width="14" customWidth="1"/>
    <col min="15368" max="15368" width="11.81640625" customWidth="1"/>
    <col min="15369" max="15369" width="13.453125" customWidth="1"/>
    <col min="15618" max="15618" width="9.7265625" customWidth="1"/>
    <col min="15619" max="15619" width="30.453125" customWidth="1"/>
    <col min="15620" max="15620" width="13.81640625" customWidth="1"/>
    <col min="15621" max="15622" width="12.1796875" customWidth="1"/>
    <col min="15623" max="15623" width="14" customWidth="1"/>
    <col min="15624" max="15624" width="11.81640625" customWidth="1"/>
    <col min="15625" max="15625" width="13.453125" customWidth="1"/>
    <col min="15874" max="15874" width="9.7265625" customWidth="1"/>
    <col min="15875" max="15875" width="30.453125" customWidth="1"/>
    <col min="15876" max="15876" width="13.81640625" customWidth="1"/>
    <col min="15877" max="15878" width="12.1796875" customWidth="1"/>
    <col min="15879" max="15879" width="14" customWidth="1"/>
    <col min="15880" max="15880" width="11.81640625" customWidth="1"/>
    <col min="15881" max="15881" width="13.453125" customWidth="1"/>
    <col min="16130" max="16130" width="9.7265625" customWidth="1"/>
    <col min="16131" max="16131" width="30.453125" customWidth="1"/>
    <col min="16132" max="16132" width="13.81640625" customWidth="1"/>
    <col min="16133" max="16134" width="12.1796875" customWidth="1"/>
    <col min="16135" max="16135" width="14" customWidth="1"/>
    <col min="16136" max="16136" width="11.81640625" customWidth="1"/>
    <col min="16137" max="16137" width="13.453125" customWidth="1"/>
  </cols>
  <sheetData>
    <row r="1" spans="1:9" ht="15.5" x14ac:dyDescent="0.25">
      <c r="A1" s="94" t="s">
        <v>0</v>
      </c>
      <c r="B1" s="117"/>
      <c r="C1" s="117"/>
      <c r="D1" s="117"/>
      <c r="E1" s="117"/>
      <c r="F1" s="117"/>
      <c r="G1" s="117"/>
      <c r="H1" s="117"/>
      <c r="I1" s="100"/>
    </row>
    <row r="2" spans="1:9" ht="15.5" x14ac:dyDescent="0.25">
      <c r="A2" s="94" t="s">
        <v>189</v>
      </c>
      <c r="B2" s="117"/>
      <c r="C2" s="117"/>
      <c r="D2" s="117"/>
      <c r="E2" s="117"/>
      <c r="F2" s="117"/>
      <c r="G2" s="117"/>
      <c r="H2" s="117"/>
      <c r="I2" s="100"/>
    </row>
    <row r="3" spans="1:9" ht="15.5" x14ac:dyDescent="0.35">
      <c r="A3" s="96"/>
      <c r="B3" s="95"/>
      <c r="C3" s="96"/>
      <c r="D3" s="96"/>
      <c r="E3" s="96"/>
      <c r="F3" s="96"/>
      <c r="G3" s="96"/>
      <c r="H3" s="96"/>
      <c r="I3" s="96"/>
    </row>
    <row r="4" spans="1:9" s="120" customFormat="1" ht="29.25" customHeight="1" x14ac:dyDescent="0.25">
      <c r="A4" s="118" t="s">
        <v>26</v>
      </c>
      <c r="B4" s="118" t="s">
        <v>27</v>
      </c>
      <c r="C4" s="118" t="s">
        <v>35</v>
      </c>
      <c r="D4" s="118" t="s">
        <v>129</v>
      </c>
      <c r="E4" s="118" t="s">
        <v>212</v>
      </c>
      <c r="F4" s="119" t="s">
        <v>152</v>
      </c>
      <c r="G4" s="119" t="s">
        <v>153</v>
      </c>
      <c r="H4" s="119" t="s">
        <v>36</v>
      </c>
      <c r="I4" s="118" t="s">
        <v>30</v>
      </c>
    </row>
    <row r="5" spans="1:9" s="120" customFormat="1" ht="20.149999999999999" customHeight="1" x14ac:dyDescent="0.25">
      <c r="A5" s="99"/>
      <c r="B5" s="99" t="s">
        <v>30</v>
      </c>
      <c r="C5" s="121">
        <f t="shared" ref="C5:I5" si="0">SUM(C6:C11)</f>
        <v>5500</v>
      </c>
      <c r="D5" s="121">
        <f t="shared" si="0"/>
        <v>37</v>
      </c>
      <c r="E5" s="121">
        <f t="shared" si="0"/>
        <v>3133.19</v>
      </c>
      <c r="F5" s="121">
        <f t="shared" si="0"/>
        <v>0</v>
      </c>
      <c r="G5" s="121">
        <f t="shared" si="0"/>
        <v>0</v>
      </c>
      <c r="H5" s="121">
        <f t="shared" si="0"/>
        <v>431.88</v>
      </c>
      <c r="I5" s="121">
        <f t="shared" si="0"/>
        <v>9102.07</v>
      </c>
    </row>
    <row r="6" spans="1:9" s="120" customFormat="1" ht="20.149999999999999" customHeight="1" x14ac:dyDescent="0.25">
      <c r="A6" s="122">
        <v>44652</v>
      </c>
      <c r="B6" s="123" t="s">
        <v>37</v>
      </c>
      <c r="C6" s="124">
        <v>2750</v>
      </c>
      <c r="D6" s="124"/>
      <c r="E6" s="124"/>
      <c r="F6" s="124"/>
      <c r="G6" s="124"/>
      <c r="H6" s="124"/>
      <c r="I6" s="125">
        <f>SUM(C6:H6)</f>
        <v>2750</v>
      </c>
    </row>
    <row r="7" spans="1:9" s="120" customFormat="1" ht="20.149999999999999" customHeight="1" x14ac:dyDescent="0.25">
      <c r="A7" s="122">
        <v>44652</v>
      </c>
      <c r="B7" s="123" t="s">
        <v>3</v>
      </c>
      <c r="C7" s="124"/>
      <c r="D7" s="124">
        <v>18.5</v>
      </c>
      <c r="E7" s="124"/>
      <c r="F7" s="124"/>
      <c r="G7" s="124"/>
      <c r="H7" s="124"/>
      <c r="I7" s="125">
        <f t="shared" ref="I7:I11" si="1">SUM(C7:H7)</f>
        <v>18.5</v>
      </c>
    </row>
    <row r="8" spans="1:9" s="120" customFormat="1" ht="20.149999999999999" customHeight="1" x14ac:dyDescent="0.25">
      <c r="A8" s="122">
        <v>44445</v>
      </c>
      <c r="B8" s="123" t="s">
        <v>38</v>
      </c>
      <c r="C8" s="124">
        <v>2750</v>
      </c>
      <c r="D8" s="124"/>
      <c r="E8" s="124"/>
      <c r="F8" s="124"/>
      <c r="G8" s="124"/>
      <c r="H8" s="124"/>
      <c r="I8" s="125">
        <f t="shared" si="1"/>
        <v>2750</v>
      </c>
    </row>
    <row r="9" spans="1:9" s="120" customFormat="1" ht="20.149999999999999" customHeight="1" x14ac:dyDescent="0.25">
      <c r="A9" s="122">
        <v>44445</v>
      </c>
      <c r="B9" s="126" t="s">
        <v>3</v>
      </c>
      <c r="C9" s="124"/>
      <c r="D9" s="124">
        <v>18.5</v>
      </c>
      <c r="E9" s="124"/>
      <c r="F9" s="124"/>
      <c r="G9" s="124"/>
      <c r="H9" s="124"/>
      <c r="I9" s="125">
        <f t="shared" si="1"/>
        <v>18.5</v>
      </c>
    </row>
    <row r="10" spans="1:9" s="120" customFormat="1" ht="20.149999999999999" customHeight="1" x14ac:dyDescent="0.25">
      <c r="A10" s="122">
        <v>44931</v>
      </c>
      <c r="B10" s="126" t="s">
        <v>172</v>
      </c>
      <c r="C10" s="124"/>
      <c r="D10" s="124"/>
      <c r="E10" s="124">
        <v>3133.19</v>
      </c>
      <c r="F10" s="124"/>
      <c r="G10" s="124"/>
      <c r="H10" s="124"/>
      <c r="I10" s="125">
        <f t="shared" si="1"/>
        <v>3133.19</v>
      </c>
    </row>
    <row r="11" spans="1:9" s="120" customFormat="1" ht="20.149999999999999" customHeight="1" x14ac:dyDescent="0.25">
      <c r="A11" s="122">
        <v>44651</v>
      </c>
      <c r="B11" s="123" t="s">
        <v>208</v>
      </c>
      <c r="C11" s="124"/>
      <c r="D11" s="124"/>
      <c r="E11" s="124"/>
      <c r="F11" s="124"/>
      <c r="G11" s="124"/>
      <c r="H11" s="125">
        <v>431.88</v>
      </c>
      <c r="I11" s="125">
        <f t="shared" si="1"/>
        <v>431.88</v>
      </c>
    </row>
    <row r="12" spans="1:9" s="120" customFormat="1" ht="20.149999999999999" customHeight="1" x14ac:dyDescent="0.25">
      <c r="A12" s="127"/>
      <c r="B12" s="101"/>
      <c r="C12" s="128"/>
      <c r="D12" s="128"/>
      <c r="E12" s="129"/>
      <c r="F12" s="129"/>
      <c r="G12" s="129"/>
      <c r="H12" s="129"/>
      <c r="I12" s="128"/>
    </row>
    <row r="13" spans="1:9" s="120" customFormat="1" ht="19.5" customHeight="1" x14ac:dyDescent="0.25">
      <c r="A13" s="127"/>
      <c r="B13" s="101"/>
      <c r="C13" s="128"/>
      <c r="D13" s="128"/>
      <c r="E13" s="129"/>
      <c r="F13" s="129"/>
      <c r="G13" s="129"/>
      <c r="H13" s="129"/>
      <c r="I13" s="129"/>
    </row>
    <row r="14" spans="1:9" s="120" customFormat="1" ht="20.149999999999999" customHeight="1" x14ac:dyDescent="0.25">
      <c r="A14" s="101" t="s">
        <v>33</v>
      </c>
      <c r="B14" s="128"/>
      <c r="C14" s="128"/>
      <c r="D14" s="101" t="s">
        <v>33</v>
      </c>
      <c r="E14" s="101"/>
      <c r="F14" s="129"/>
      <c r="G14" s="129"/>
      <c r="H14" s="129"/>
      <c r="I14" s="129"/>
    </row>
    <row r="15" spans="1:9" s="120" customFormat="1" ht="20.149999999999999" customHeight="1" x14ac:dyDescent="0.25">
      <c r="A15" s="117" t="s">
        <v>22</v>
      </c>
      <c r="B15" s="128"/>
      <c r="C15" s="128"/>
      <c r="D15" s="117" t="s">
        <v>23</v>
      </c>
      <c r="E15" s="117"/>
      <c r="F15" s="129"/>
      <c r="G15" s="129"/>
      <c r="H15" s="129"/>
      <c r="I15" s="129"/>
    </row>
    <row r="16" spans="1:9" s="120" customFormat="1" ht="20.149999999999999" customHeight="1" x14ac:dyDescent="0.25">
      <c r="A16" s="101"/>
      <c r="B16" s="128"/>
      <c r="C16" s="128"/>
      <c r="D16" s="101"/>
      <c r="E16" s="101"/>
      <c r="F16" s="129"/>
      <c r="G16" s="129"/>
      <c r="H16" s="129"/>
      <c r="I16" s="129"/>
    </row>
    <row r="17" spans="1:9" s="120" customFormat="1" ht="20.149999999999999" customHeight="1" x14ac:dyDescent="0.25">
      <c r="A17" s="101" t="s">
        <v>34</v>
      </c>
      <c r="B17" s="128"/>
      <c r="C17" s="128"/>
      <c r="D17" s="101" t="s">
        <v>34</v>
      </c>
      <c r="E17" s="101"/>
      <c r="F17" s="129"/>
      <c r="G17" s="129"/>
      <c r="H17" s="129"/>
      <c r="I17" s="129"/>
    </row>
    <row r="18" spans="1:9" x14ac:dyDescent="0.25">
      <c r="A18" s="130"/>
      <c r="E18" s="132"/>
      <c r="F18" s="132"/>
      <c r="G18" s="132"/>
      <c r="H18" s="132"/>
      <c r="I18" s="132"/>
    </row>
    <row r="19" spans="1:9" x14ac:dyDescent="0.25">
      <c r="A19" s="130"/>
      <c r="E19" s="132"/>
      <c r="F19" s="132"/>
      <c r="G19" s="132"/>
      <c r="H19" s="132"/>
      <c r="I19" s="132"/>
    </row>
    <row r="20" spans="1:9" ht="13" x14ac:dyDescent="0.3">
      <c r="A20" s="133"/>
      <c r="E20" s="132"/>
      <c r="F20" s="132"/>
      <c r="G20" s="132"/>
      <c r="H20" s="132"/>
      <c r="I20" s="132"/>
    </row>
    <row r="21" spans="1:9" x14ac:dyDescent="0.25">
      <c r="A21" s="130"/>
      <c r="E21" s="132"/>
      <c r="F21" s="132"/>
      <c r="G21" s="132"/>
      <c r="H21" s="132"/>
      <c r="I21" s="132"/>
    </row>
    <row r="22" spans="1:9" x14ac:dyDescent="0.25">
      <c r="A22" s="130"/>
      <c r="E22" s="132"/>
      <c r="F22" s="132"/>
      <c r="G22" s="132"/>
      <c r="H22" s="132"/>
      <c r="I22" s="132"/>
    </row>
    <row r="23" spans="1:9" x14ac:dyDescent="0.25">
      <c r="A23" s="130"/>
      <c r="E23" s="132"/>
      <c r="F23" s="132"/>
      <c r="G23" s="132"/>
      <c r="H23" s="132"/>
      <c r="I23" s="132"/>
    </row>
    <row r="24" spans="1:9" x14ac:dyDescent="0.25">
      <c r="E24" s="132"/>
      <c r="F24" s="132"/>
      <c r="G24" s="132"/>
      <c r="H24" s="132"/>
      <c r="I24" s="132"/>
    </row>
    <row r="25" spans="1:9" ht="13" x14ac:dyDescent="0.3">
      <c r="B25" s="134"/>
      <c r="E25" s="135"/>
      <c r="F25" s="135"/>
      <c r="G25" s="135"/>
      <c r="H25" s="135"/>
      <c r="I25" s="135"/>
    </row>
    <row r="26" spans="1:9" ht="13" x14ac:dyDescent="0.3">
      <c r="B26" s="134"/>
      <c r="C26" s="133"/>
      <c r="D26" s="133"/>
      <c r="E26" s="135"/>
      <c r="F26" s="135"/>
      <c r="G26" s="135"/>
      <c r="H26" s="135"/>
      <c r="I26" s="135"/>
    </row>
    <row r="27" spans="1:9" x14ac:dyDescent="0.25">
      <c r="E27" s="132"/>
      <c r="F27" s="132"/>
      <c r="G27" s="132"/>
      <c r="H27" s="132"/>
    </row>
    <row r="28" spans="1:9" x14ac:dyDescent="0.25">
      <c r="E28" s="132"/>
      <c r="F28" s="132"/>
      <c r="G28" s="132"/>
      <c r="H28" s="132"/>
      <c r="I28" s="132"/>
    </row>
    <row r="29" spans="1:9" x14ac:dyDescent="0.25">
      <c r="E29" s="132"/>
      <c r="F29" s="132"/>
      <c r="G29" s="132"/>
      <c r="H29" s="132"/>
      <c r="I29" s="132"/>
    </row>
    <row r="30" spans="1:9" x14ac:dyDescent="0.25">
      <c r="E30" s="132"/>
      <c r="F30" s="132"/>
      <c r="G30" s="132"/>
      <c r="H30" s="132"/>
      <c r="I30" s="132"/>
    </row>
  </sheetData>
  <printOptions horizontalCentered="1"/>
  <pageMargins left="0.55118110236220474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0A3D5-A452-495B-826B-AB6E9EA67E0E}">
  <sheetPr>
    <pageSetUpPr fitToPage="1"/>
  </sheetPr>
  <dimension ref="A1:W60"/>
  <sheetViews>
    <sheetView zoomScaleNormal="100" zoomScaleSheetLayoutView="100" zoomScalePageLayoutView="125" workbookViewId="0">
      <pane xSplit="2" ySplit="5" topLeftCell="C42" activePane="bottomRight" state="frozen"/>
      <selection pane="topRight" activeCell="C1" sqref="C1"/>
      <selection pane="bottomLeft" activeCell="A6" sqref="A6"/>
      <selection pane="bottomRight" activeCell="E49" sqref="E49"/>
    </sheetView>
  </sheetViews>
  <sheetFormatPr defaultColWidth="8.81640625" defaultRowHeight="12.5" x14ac:dyDescent="0.25"/>
  <cols>
    <col min="1" max="1" width="9.26953125" customWidth="1"/>
    <col min="2" max="2" width="35.26953125" customWidth="1"/>
    <col min="3" max="3" width="12.1796875" style="116" customWidth="1"/>
    <col min="4" max="4" width="12.1796875" style="116" hidden="1" customWidth="1"/>
    <col min="5" max="5" width="12.1796875" style="116" customWidth="1"/>
    <col min="6" max="7" width="12.54296875" style="116" customWidth="1"/>
    <col min="8" max="8" width="16.81640625" style="116" customWidth="1"/>
    <col min="9" max="9" width="13.81640625" style="116" customWidth="1"/>
    <col min="10" max="13" width="12.54296875" style="116" customWidth="1"/>
    <col min="14" max="14" width="17.36328125" style="116" customWidth="1"/>
    <col min="15" max="15" width="16.81640625" style="116" customWidth="1"/>
    <col min="16" max="16" width="16.90625" style="116" customWidth="1"/>
    <col min="17" max="17" width="12.54296875" style="116" customWidth="1"/>
    <col min="18" max="19" width="14.54296875" style="116" customWidth="1"/>
    <col min="20" max="20" width="11.7265625" style="116" customWidth="1"/>
    <col min="21" max="21" width="13.26953125" style="116" bestFit="1" customWidth="1"/>
    <col min="22" max="22" width="2.90625" customWidth="1"/>
    <col min="23" max="23" width="26.6328125" customWidth="1"/>
  </cols>
  <sheetData>
    <row r="1" spans="1:23" s="95" customFormat="1" ht="15.75" customHeight="1" x14ac:dyDescent="0.35">
      <c r="A1" s="94" t="s">
        <v>0</v>
      </c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</row>
    <row r="2" spans="1:23" s="95" customFormat="1" ht="15.75" customHeight="1" x14ac:dyDescent="0.35">
      <c r="A2" s="94" t="s">
        <v>188</v>
      </c>
      <c r="B2" s="97"/>
      <c r="C2" s="97"/>
      <c r="D2" s="97"/>
      <c r="E2" s="97"/>
      <c r="F2" s="97"/>
      <c r="G2" s="97"/>
      <c r="H2" s="97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</row>
    <row r="3" spans="1:23" s="95" customFormat="1" ht="15.75" customHeight="1" x14ac:dyDescent="0.3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</row>
    <row r="4" spans="1:23" s="143" customFormat="1" ht="31" customHeight="1" x14ac:dyDescent="0.25">
      <c r="A4" s="141" t="s">
        <v>26</v>
      </c>
      <c r="B4" s="141" t="s">
        <v>27</v>
      </c>
      <c r="C4" s="141" t="s">
        <v>28</v>
      </c>
      <c r="D4" s="141" t="s">
        <v>135</v>
      </c>
      <c r="E4" s="141" t="s">
        <v>127</v>
      </c>
      <c r="F4" s="140" t="s">
        <v>121</v>
      </c>
      <c r="G4" s="140" t="s">
        <v>211</v>
      </c>
      <c r="H4" s="140" t="s">
        <v>126</v>
      </c>
      <c r="I4" s="140" t="s">
        <v>122</v>
      </c>
      <c r="J4" s="140" t="s">
        <v>120</v>
      </c>
      <c r="K4" s="141" t="s">
        <v>123</v>
      </c>
      <c r="L4" s="140" t="s">
        <v>161</v>
      </c>
      <c r="M4" s="140" t="s">
        <v>198</v>
      </c>
      <c r="N4" s="140" t="s">
        <v>132</v>
      </c>
      <c r="O4" s="140" t="s">
        <v>133</v>
      </c>
      <c r="P4" s="140" t="s">
        <v>134</v>
      </c>
      <c r="Q4" s="140" t="s">
        <v>136</v>
      </c>
      <c r="R4" s="140" t="s">
        <v>137</v>
      </c>
      <c r="S4" s="140" t="s">
        <v>199</v>
      </c>
      <c r="T4" s="141" t="s">
        <v>29</v>
      </c>
      <c r="U4" s="141" t="s">
        <v>30</v>
      </c>
      <c r="V4" s="142"/>
      <c r="W4" s="142" t="s">
        <v>165</v>
      </c>
    </row>
    <row r="5" spans="1:23" s="97" customFormat="1" ht="15.75" customHeight="1" x14ac:dyDescent="0.35">
      <c r="A5" s="102"/>
      <c r="B5" s="102" t="s">
        <v>30</v>
      </c>
      <c r="C5" s="103">
        <f t="shared" ref="C5:U5" si="0">SUM(C6:C53)</f>
        <v>4409.75</v>
      </c>
      <c r="D5" s="103">
        <f t="shared" si="0"/>
        <v>0</v>
      </c>
      <c r="E5" s="103">
        <f t="shared" si="0"/>
        <v>96</v>
      </c>
      <c r="F5" s="103">
        <f t="shared" si="0"/>
        <v>163.85</v>
      </c>
      <c r="G5" s="103">
        <f t="shared" si="0"/>
        <v>241.24</v>
      </c>
      <c r="H5" s="103">
        <f t="shared" si="0"/>
        <v>220</v>
      </c>
      <c r="I5" s="103">
        <f t="shared" si="0"/>
        <v>370.38</v>
      </c>
      <c r="J5" s="103">
        <f t="shared" si="0"/>
        <v>219.2</v>
      </c>
      <c r="K5" s="103">
        <f t="shared" si="0"/>
        <v>60</v>
      </c>
      <c r="L5" s="103">
        <f t="shared" si="0"/>
        <v>225</v>
      </c>
      <c r="M5" s="103">
        <f t="shared" si="0"/>
        <v>85</v>
      </c>
      <c r="N5" s="103">
        <f t="shared" si="0"/>
        <v>2824.7</v>
      </c>
      <c r="O5" s="103">
        <f t="shared" si="0"/>
        <v>110</v>
      </c>
      <c r="P5" s="103">
        <f t="shared" si="0"/>
        <v>176.9</v>
      </c>
      <c r="Q5" s="103">
        <f t="shared" si="0"/>
        <v>185</v>
      </c>
      <c r="R5" s="103">
        <f t="shared" si="0"/>
        <v>0</v>
      </c>
      <c r="S5" s="103">
        <f t="shared" si="0"/>
        <v>199.98</v>
      </c>
      <c r="T5" s="103">
        <f t="shared" si="0"/>
        <v>431.88</v>
      </c>
      <c r="U5" s="103">
        <f t="shared" si="0"/>
        <v>10018.880000000001</v>
      </c>
      <c r="V5" s="98"/>
      <c r="W5" s="104"/>
    </row>
    <row r="6" spans="1:23" s="95" customFormat="1" ht="15.75" customHeight="1" x14ac:dyDescent="0.35">
      <c r="A6" s="105">
        <v>44294</v>
      </c>
      <c r="B6" s="106" t="s">
        <v>60</v>
      </c>
      <c r="C6" s="107"/>
      <c r="D6" s="107"/>
      <c r="E6" s="107"/>
      <c r="F6" s="107">
        <v>4.5999999999999996</v>
      </c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>
        <f t="shared" ref="U6:U53" si="1">SUM(C6:T6)</f>
        <v>4.5999999999999996</v>
      </c>
      <c r="V6" s="108"/>
    </row>
    <row r="7" spans="1:23" s="95" customFormat="1" ht="15.75" customHeight="1" x14ac:dyDescent="0.35">
      <c r="A7" s="105">
        <v>44287</v>
      </c>
      <c r="B7" s="106" t="s">
        <v>10</v>
      </c>
      <c r="C7" s="107"/>
      <c r="D7" s="107"/>
      <c r="E7" s="107"/>
      <c r="F7" s="107"/>
      <c r="G7" s="107"/>
      <c r="H7" s="107"/>
      <c r="I7" s="107"/>
      <c r="J7" s="107">
        <v>144.19999999999999</v>
      </c>
      <c r="K7" s="107"/>
      <c r="L7" s="107"/>
      <c r="M7" s="107"/>
      <c r="N7" s="107"/>
      <c r="O7" s="107"/>
      <c r="P7" s="107"/>
      <c r="Q7" s="107"/>
      <c r="R7" s="107"/>
      <c r="S7" s="107"/>
      <c r="T7" s="107">
        <v>26.37</v>
      </c>
      <c r="U7" s="107">
        <f t="shared" si="1"/>
        <v>170.57</v>
      </c>
      <c r="V7" s="108"/>
      <c r="W7" s="95" t="s">
        <v>178</v>
      </c>
    </row>
    <row r="8" spans="1:23" s="95" customFormat="1" ht="15.75" customHeight="1" x14ac:dyDescent="0.35">
      <c r="A8" s="105">
        <v>44326</v>
      </c>
      <c r="B8" s="106" t="s">
        <v>60</v>
      </c>
      <c r="C8" s="107"/>
      <c r="D8" s="107"/>
      <c r="E8" s="107"/>
      <c r="F8" s="107">
        <v>4.5999999999999996</v>
      </c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>
        <f t="shared" si="1"/>
        <v>4.5999999999999996</v>
      </c>
      <c r="V8" s="108"/>
    </row>
    <row r="9" spans="1:23" s="95" customFormat="1" ht="15.75" customHeight="1" x14ac:dyDescent="0.35">
      <c r="A9" s="105">
        <v>44356</v>
      </c>
      <c r="B9" s="106" t="s">
        <v>60</v>
      </c>
      <c r="C9" s="107"/>
      <c r="D9" s="107"/>
      <c r="E9" s="107"/>
      <c r="F9" s="107">
        <v>4.5999999999999996</v>
      </c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>
        <f t="shared" si="1"/>
        <v>4.5999999999999996</v>
      </c>
      <c r="V9" s="108"/>
    </row>
    <row r="10" spans="1:23" s="95" customFormat="1" ht="15.75" customHeight="1" x14ac:dyDescent="0.35">
      <c r="A10" s="105">
        <v>44726</v>
      </c>
      <c r="B10" s="106" t="s">
        <v>155</v>
      </c>
      <c r="C10" s="107">
        <v>732.75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>
        <f t="shared" si="1"/>
        <v>732.75</v>
      </c>
      <c r="V10" s="108"/>
    </row>
    <row r="11" spans="1:23" s="95" customFormat="1" ht="15.75" customHeight="1" x14ac:dyDescent="0.35">
      <c r="A11" s="105">
        <v>44726</v>
      </c>
      <c r="B11" s="106" t="s">
        <v>156</v>
      </c>
      <c r="C11" s="107">
        <v>183</v>
      </c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9">
        <f t="shared" si="1"/>
        <v>183</v>
      </c>
      <c r="V11" s="108"/>
    </row>
    <row r="12" spans="1:23" s="95" customFormat="1" ht="15.75" customHeight="1" x14ac:dyDescent="0.35">
      <c r="A12" s="105">
        <v>44726</v>
      </c>
      <c r="B12" s="106" t="s">
        <v>158</v>
      </c>
      <c r="C12" s="107"/>
      <c r="D12" s="107"/>
      <c r="E12" s="107">
        <v>24</v>
      </c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>
        <f t="shared" si="1"/>
        <v>24</v>
      </c>
      <c r="V12" s="108"/>
    </row>
    <row r="13" spans="1:23" s="95" customFormat="1" ht="15.75" customHeight="1" x14ac:dyDescent="0.35">
      <c r="A13" s="105">
        <v>44726</v>
      </c>
      <c r="B13" s="106" t="s">
        <v>195</v>
      </c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>
        <v>85</v>
      </c>
      <c r="N13" s="107"/>
      <c r="O13" s="107"/>
      <c r="P13" s="107"/>
      <c r="Q13" s="107"/>
      <c r="R13" s="107"/>
      <c r="S13" s="107"/>
      <c r="T13" s="107">
        <v>17</v>
      </c>
      <c r="U13" s="107">
        <f t="shared" ref="U13" si="2">SUM(C13:T13)</f>
        <v>102</v>
      </c>
      <c r="V13" s="108"/>
      <c r="W13" s="95" t="s">
        <v>196</v>
      </c>
    </row>
    <row r="14" spans="1:23" s="95" customFormat="1" ht="15.75" customHeight="1" x14ac:dyDescent="0.35">
      <c r="A14" s="105">
        <v>44726</v>
      </c>
      <c r="B14" s="106" t="s">
        <v>197</v>
      </c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>
        <v>199.98</v>
      </c>
      <c r="T14" s="107"/>
      <c r="U14" s="107">
        <f t="shared" ref="U14" si="3">SUM(C14:T14)</f>
        <v>199.98</v>
      </c>
      <c r="V14" s="108"/>
    </row>
    <row r="15" spans="1:23" s="95" customFormat="1" ht="15.75" customHeight="1" x14ac:dyDescent="0.35">
      <c r="A15" s="105">
        <v>44744</v>
      </c>
      <c r="B15" s="106" t="s">
        <v>157</v>
      </c>
      <c r="C15" s="107"/>
      <c r="D15" s="107"/>
      <c r="E15" s="107"/>
      <c r="F15" s="107"/>
      <c r="G15" s="107"/>
      <c r="H15" s="107"/>
      <c r="I15" s="107"/>
      <c r="J15" s="107">
        <v>35</v>
      </c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9">
        <f t="shared" si="1"/>
        <v>35</v>
      </c>
      <c r="V15" s="108"/>
    </row>
    <row r="16" spans="1:23" s="95" customFormat="1" ht="15.75" customHeight="1" x14ac:dyDescent="0.35">
      <c r="A16" s="105">
        <v>44385</v>
      </c>
      <c r="B16" s="106" t="s">
        <v>60</v>
      </c>
      <c r="C16" s="107"/>
      <c r="D16" s="107"/>
      <c r="E16" s="107"/>
      <c r="F16" s="107">
        <v>4.5999999999999996</v>
      </c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9">
        <f t="shared" si="1"/>
        <v>4.5999999999999996</v>
      </c>
      <c r="V16" s="108"/>
    </row>
    <row r="17" spans="1:23" s="95" customFormat="1" ht="15.75" customHeight="1" x14ac:dyDescent="0.35">
      <c r="A17" s="105">
        <v>44754</v>
      </c>
      <c r="B17" s="106" t="s">
        <v>202</v>
      </c>
      <c r="C17" s="107"/>
      <c r="D17" s="107"/>
      <c r="E17" s="107"/>
      <c r="F17" s="107"/>
      <c r="G17" s="107"/>
      <c r="H17" s="107"/>
      <c r="I17" s="107">
        <v>370.38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9">
        <f t="shared" si="1"/>
        <v>370.38</v>
      </c>
      <c r="V17" s="108"/>
    </row>
    <row r="18" spans="1:23" s="95" customFormat="1" ht="15.75" customHeight="1" x14ac:dyDescent="0.35">
      <c r="A18" s="105">
        <v>44414</v>
      </c>
      <c r="B18" s="106" t="s">
        <v>60</v>
      </c>
      <c r="C18" s="107"/>
      <c r="D18" s="107"/>
      <c r="E18" s="107"/>
      <c r="F18" s="107">
        <v>4.5999999999999996</v>
      </c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9">
        <f t="shared" ref="U18" si="4">SUM(C18:T18)</f>
        <v>4.5999999999999996</v>
      </c>
      <c r="V18" s="108"/>
    </row>
    <row r="19" spans="1:23" s="95" customFormat="1" ht="15.75" customHeight="1" x14ac:dyDescent="0.35">
      <c r="A19" s="105">
        <v>44783</v>
      </c>
      <c r="B19" s="106" t="s">
        <v>162</v>
      </c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>
        <v>715</v>
      </c>
      <c r="O19" s="107"/>
      <c r="P19" s="107"/>
      <c r="Q19" s="107"/>
      <c r="R19" s="107"/>
      <c r="S19" s="107"/>
      <c r="T19" s="107">
        <v>143</v>
      </c>
      <c r="U19" s="109">
        <f t="shared" si="1"/>
        <v>858</v>
      </c>
      <c r="V19" s="108"/>
    </row>
    <row r="20" spans="1:23" s="95" customFormat="1" ht="15.75" customHeight="1" x14ac:dyDescent="0.35">
      <c r="A20" s="105">
        <v>44448</v>
      </c>
      <c r="B20" s="106" t="s">
        <v>60</v>
      </c>
      <c r="C20" s="107"/>
      <c r="D20" s="107"/>
      <c r="E20" s="107"/>
      <c r="F20" s="107">
        <v>4.59</v>
      </c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9">
        <f t="shared" si="1"/>
        <v>4.59</v>
      </c>
      <c r="V20" s="108"/>
    </row>
    <row r="21" spans="1:23" s="95" customFormat="1" ht="15.75" customHeight="1" x14ac:dyDescent="0.35">
      <c r="A21" s="105">
        <v>44817</v>
      </c>
      <c r="B21" s="106" t="s">
        <v>155</v>
      </c>
      <c r="C21" s="107">
        <v>732.55</v>
      </c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>
        <f t="shared" si="1"/>
        <v>732.55</v>
      </c>
      <c r="V21" s="108"/>
    </row>
    <row r="22" spans="1:23" s="95" customFormat="1" ht="15.75" customHeight="1" x14ac:dyDescent="0.35">
      <c r="A22" s="105">
        <v>44817</v>
      </c>
      <c r="B22" s="106" t="s">
        <v>156</v>
      </c>
      <c r="C22" s="107">
        <v>183.2</v>
      </c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9">
        <f t="shared" si="1"/>
        <v>183.2</v>
      </c>
      <c r="V22" s="108"/>
    </row>
    <row r="23" spans="1:23" s="95" customFormat="1" ht="15.75" customHeight="1" x14ac:dyDescent="0.35">
      <c r="A23" s="105">
        <v>44817</v>
      </c>
      <c r="B23" s="106" t="s">
        <v>204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>
        <v>110</v>
      </c>
      <c r="P23" s="107"/>
      <c r="Q23" s="107"/>
      <c r="R23" s="107"/>
      <c r="S23" s="107"/>
      <c r="T23" s="107"/>
      <c r="U23" s="107">
        <f t="shared" ref="U23" si="5">SUM(C23:T23)</f>
        <v>110</v>
      </c>
      <c r="V23" s="108"/>
    </row>
    <row r="24" spans="1:23" s="95" customFormat="1" ht="15.75" customHeight="1" x14ac:dyDescent="0.35">
      <c r="A24" s="105">
        <v>44830</v>
      </c>
      <c r="B24" s="106" t="s">
        <v>158</v>
      </c>
      <c r="C24" s="107"/>
      <c r="D24" s="107"/>
      <c r="E24" s="107">
        <v>24</v>
      </c>
      <c r="F24" s="107">
        <v>24.96</v>
      </c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>
        <v>4.99</v>
      </c>
      <c r="U24" s="107">
        <f t="shared" si="1"/>
        <v>53.95</v>
      </c>
      <c r="V24" s="108"/>
      <c r="W24" s="95" t="s">
        <v>203</v>
      </c>
    </row>
    <row r="25" spans="1:23" s="95" customFormat="1" ht="15.75" customHeight="1" x14ac:dyDescent="0.35">
      <c r="A25" s="105">
        <v>44841</v>
      </c>
      <c r="B25" s="106" t="s">
        <v>60</v>
      </c>
      <c r="C25" s="107"/>
      <c r="D25" s="107"/>
      <c r="E25" s="107"/>
      <c r="F25" s="107">
        <v>4.5999999999999996</v>
      </c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9">
        <f t="shared" si="1"/>
        <v>4.5999999999999996</v>
      </c>
      <c r="V25" s="108"/>
    </row>
    <row r="26" spans="1:23" s="95" customFormat="1" ht="15.75" customHeight="1" x14ac:dyDescent="0.35">
      <c r="A26" s="105">
        <v>44508</v>
      </c>
      <c r="B26" s="106" t="s">
        <v>60</v>
      </c>
      <c r="C26" s="107"/>
      <c r="D26" s="107"/>
      <c r="E26" s="107"/>
      <c r="F26" s="107">
        <v>4.5999999999999996</v>
      </c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9">
        <f t="shared" si="1"/>
        <v>4.5999999999999996</v>
      </c>
      <c r="V26" s="108"/>
    </row>
    <row r="27" spans="1:23" s="95" customFormat="1" ht="15.75" customHeight="1" x14ac:dyDescent="0.35">
      <c r="A27" s="105">
        <v>44873</v>
      </c>
      <c r="B27" s="106" t="s">
        <v>168</v>
      </c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>
        <v>1394.7</v>
      </c>
      <c r="O27" s="107"/>
      <c r="P27" s="107"/>
      <c r="Q27" s="107"/>
      <c r="R27" s="107"/>
      <c r="S27" s="107"/>
      <c r="T27" s="107"/>
      <c r="U27" s="109">
        <f t="shared" si="1"/>
        <v>1394.7</v>
      </c>
      <c r="V27" s="108"/>
    </row>
    <row r="28" spans="1:23" s="95" customFormat="1" ht="15.75" customHeight="1" x14ac:dyDescent="0.35">
      <c r="A28" s="105">
        <v>44873</v>
      </c>
      <c r="B28" s="106" t="s">
        <v>171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>
        <v>715</v>
      </c>
      <c r="O28" s="107"/>
      <c r="P28" s="107"/>
      <c r="Q28" s="107"/>
      <c r="R28" s="107"/>
      <c r="S28" s="107"/>
      <c r="T28" s="107">
        <v>143</v>
      </c>
      <c r="U28" s="109">
        <f t="shared" si="1"/>
        <v>858</v>
      </c>
      <c r="V28" s="108"/>
      <c r="W28" s="95" t="s">
        <v>166</v>
      </c>
    </row>
    <row r="29" spans="1:23" s="95" customFormat="1" ht="15.75" customHeight="1" x14ac:dyDescent="0.35">
      <c r="A29" s="105">
        <v>44873</v>
      </c>
      <c r="B29" s="106" t="s">
        <v>205</v>
      </c>
      <c r="C29" s="107"/>
      <c r="D29" s="107"/>
      <c r="E29" s="107"/>
      <c r="F29" s="107"/>
      <c r="G29" s="107"/>
      <c r="H29" s="107"/>
      <c r="I29" s="107"/>
      <c r="J29" s="107"/>
      <c r="K29" s="107">
        <v>60</v>
      </c>
      <c r="L29" s="107"/>
      <c r="M29" s="107"/>
      <c r="N29" s="107"/>
      <c r="O29" s="107"/>
      <c r="P29" s="107"/>
      <c r="Q29" s="107"/>
      <c r="R29" s="107"/>
      <c r="S29" s="107"/>
      <c r="T29" s="107">
        <v>12</v>
      </c>
      <c r="U29" s="109">
        <f t="shared" si="1"/>
        <v>72</v>
      </c>
      <c r="V29" s="108"/>
      <c r="W29" s="95" t="s">
        <v>178</v>
      </c>
    </row>
    <row r="30" spans="1:23" s="95" customFormat="1" ht="15.75" customHeight="1" x14ac:dyDescent="0.35">
      <c r="A30" s="105">
        <v>44889</v>
      </c>
      <c r="B30" s="106" t="s">
        <v>14</v>
      </c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>
        <v>185</v>
      </c>
      <c r="R30" s="107"/>
      <c r="S30" s="107"/>
      <c r="T30" s="107"/>
      <c r="U30" s="109">
        <f t="shared" ref="U30" si="6">SUM(C30:T30)</f>
        <v>185</v>
      </c>
      <c r="V30" s="108"/>
    </row>
    <row r="31" spans="1:23" s="95" customFormat="1" ht="15.75" customHeight="1" x14ac:dyDescent="0.35">
      <c r="A31" s="105">
        <v>44538</v>
      </c>
      <c r="B31" s="106" t="s">
        <v>60</v>
      </c>
      <c r="C31" s="107"/>
      <c r="D31" s="107"/>
      <c r="E31" s="107"/>
      <c r="F31" s="107">
        <v>4.5999999999999996</v>
      </c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9">
        <f t="shared" si="1"/>
        <v>4.5999999999999996</v>
      </c>
      <c r="V31" s="108"/>
    </row>
    <row r="32" spans="1:23" s="95" customFormat="1" ht="15.75" customHeight="1" x14ac:dyDescent="0.35">
      <c r="A32" s="105">
        <v>44908</v>
      </c>
      <c r="B32" s="106" t="s">
        <v>155</v>
      </c>
      <c r="C32" s="107">
        <v>912.55</v>
      </c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>
        <f t="shared" si="1"/>
        <v>912.55</v>
      </c>
      <c r="V32" s="108"/>
    </row>
    <row r="33" spans="1:23" s="95" customFormat="1" ht="15.75" customHeight="1" x14ac:dyDescent="0.35">
      <c r="A33" s="105">
        <v>44908</v>
      </c>
      <c r="B33" s="106" t="s">
        <v>156</v>
      </c>
      <c r="C33" s="107">
        <v>228.2</v>
      </c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9">
        <f t="shared" si="1"/>
        <v>228.2</v>
      </c>
      <c r="V33" s="108"/>
    </row>
    <row r="34" spans="1:23" s="95" customFormat="1" ht="15.75" customHeight="1" x14ac:dyDescent="0.35">
      <c r="A34" s="105">
        <v>44908</v>
      </c>
      <c r="B34" s="106" t="s">
        <v>158</v>
      </c>
      <c r="C34" s="107"/>
      <c r="D34" s="107"/>
      <c r="E34" s="107">
        <v>24</v>
      </c>
      <c r="F34" s="107">
        <v>13.7</v>
      </c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>
        <v>1.89</v>
      </c>
      <c r="U34" s="107">
        <f t="shared" si="1"/>
        <v>39.590000000000003</v>
      </c>
      <c r="V34" s="108"/>
      <c r="W34" s="95" t="s">
        <v>167</v>
      </c>
    </row>
    <row r="35" spans="1:23" s="95" customFormat="1" ht="15.75" customHeight="1" x14ac:dyDescent="0.35">
      <c r="A35" s="105">
        <v>44908</v>
      </c>
      <c r="B35" s="106" t="s">
        <v>206</v>
      </c>
      <c r="C35" s="107"/>
      <c r="D35" s="107"/>
      <c r="E35" s="107"/>
      <c r="F35" s="107">
        <v>70</v>
      </c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9">
        <f t="shared" si="1"/>
        <v>70</v>
      </c>
      <c r="V35" s="108"/>
    </row>
    <row r="36" spans="1:23" s="95" customFormat="1" ht="15.75" customHeight="1" x14ac:dyDescent="0.35">
      <c r="A36" s="105">
        <v>44570</v>
      </c>
      <c r="B36" s="106" t="s">
        <v>60</v>
      </c>
      <c r="C36" s="107"/>
      <c r="D36" s="107"/>
      <c r="E36" s="107"/>
      <c r="F36" s="107">
        <v>4.5999999999999996</v>
      </c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9">
        <f t="shared" si="1"/>
        <v>4.5999999999999996</v>
      </c>
      <c r="V36" s="108"/>
    </row>
    <row r="37" spans="1:23" s="95" customFormat="1" ht="15.75" customHeight="1" x14ac:dyDescent="0.35">
      <c r="A37" s="105">
        <v>44943</v>
      </c>
      <c r="B37" s="106" t="s">
        <v>155</v>
      </c>
      <c r="C37" s="107">
        <v>264.25</v>
      </c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>
        <f t="shared" ref="U37:U39" si="7">SUM(C37:T37)</f>
        <v>264.25</v>
      </c>
      <c r="V37" s="108"/>
    </row>
    <row r="38" spans="1:23" s="95" customFormat="1" ht="15.75" customHeight="1" x14ac:dyDescent="0.35">
      <c r="A38" s="105">
        <v>44943</v>
      </c>
      <c r="B38" s="106" t="s">
        <v>156</v>
      </c>
      <c r="C38" s="107">
        <v>66</v>
      </c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9">
        <f t="shared" si="7"/>
        <v>66</v>
      </c>
      <c r="V38" s="108"/>
    </row>
    <row r="39" spans="1:23" s="95" customFormat="1" ht="15.75" customHeight="1" x14ac:dyDescent="0.35">
      <c r="A39" s="105">
        <v>44943</v>
      </c>
      <c r="B39" s="106" t="s">
        <v>158</v>
      </c>
      <c r="C39" s="107"/>
      <c r="D39" s="107"/>
      <c r="E39" s="107">
        <v>8</v>
      </c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>
        <f t="shared" si="7"/>
        <v>8</v>
      </c>
      <c r="V39" s="108"/>
    </row>
    <row r="40" spans="1:23" s="95" customFormat="1" ht="15.75" customHeight="1" x14ac:dyDescent="0.35">
      <c r="A40" s="105">
        <v>44600</v>
      </c>
      <c r="B40" s="106" t="s">
        <v>60</v>
      </c>
      <c r="C40" s="107"/>
      <c r="D40" s="107"/>
      <c r="E40" s="107"/>
      <c r="F40" s="107">
        <v>4.5999999999999996</v>
      </c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9">
        <f>SUM(C40:T40)</f>
        <v>4.5999999999999996</v>
      </c>
      <c r="V40" s="108"/>
    </row>
    <row r="41" spans="1:23" s="95" customFormat="1" ht="15.75" customHeight="1" x14ac:dyDescent="0.35">
      <c r="A41" s="105">
        <v>44971</v>
      </c>
      <c r="B41" s="106" t="s">
        <v>210</v>
      </c>
      <c r="C41" s="107"/>
      <c r="D41" s="107"/>
      <c r="E41" s="107"/>
      <c r="F41" s="107"/>
      <c r="G41" s="107">
        <f>289.49-T41</f>
        <v>241.24</v>
      </c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>
        <f>37.42+10.83</f>
        <v>48.25</v>
      </c>
      <c r="U41" s="107">
        <f t="shared" ref="U41:U47" si="8">SUM(C41:T41)</f>
        <v>289.49</v>
      </c>
      <c r="V41" s="108"/>
    </row>
    <row r="42" spans="1:23" s="95" customFormat="1" ht="15.75" customHeight="1" x14ac:dyDescent="0.35">
      <c r="A42" s="105">
        <v>44971</v>
      </c>
      <c r="B42" s="106" t="s">
        <v>239</v>
      </c>
      <c r="C42" s="107"/>
      <c r="D42" s="107"/>
      <c r="E42" s="107"/>
      <c r="F42" s="107"/>
      <c r="G42" s="107"/>
      <c r="H42" s="107"/>
      <c r="I42" s="107"/>
      <c r="J42" s="107">
        <v>40</v>
      </c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>
        <f t="shared" si="8"/>
        <v>40</v>
      </c>
      <c r="V42" s="108"/>
    </row>
    <row r="43" spans="1:23" s="95" customFormat="1" ht="15.75" customHeight="1" x14ac:dyDescent="0.35">
      <c r="A43" s="105">
        <v>44971</v>
      </c>
      <c r="B43" s="106" t="s">
        <v>240</v>
      </c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>
        <f>212.28-T43</f>
        <v>176.9</v>
      </c>
      <c r="Q43" s="107"/>
      <c r="R43" s="107"/>
      <c r="S43" s="107"/>
      <c r="T43" s="107">
        <v>35.380000000000003</v>
      </c>
      <c r="U43" s="107">
        <f t="shared" si="8"/>
        <v>212.28</v>
      </c>
      <c r="V43" s="108"/>
    </row>
    <row r="44" spans="1:23" s="95" customFormat="1" ht="15.75" customHeight="1" x14ac:dyDescent="0.35">
      <c r="A44" s="105">
        <v>44971</v>
      </c>
      <c r="B44" s="106" t="s">
        <v>158</v>
      </c>
      <c r="C44" s="107"/>
      <c r="D44" s="107"/>
      <c r="E44" s="107">
        <v>8</v>
      </c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>
        <f t="shared" si="8"/>
        <v>8</v>
      </c>
      <c r="V44" s="108"/>
    </row>
    <row r="45" spans="1:23" s="95" customFormat="1" ht="15.75" customHeight="1" x14ac:dyDescent="0.35">
      <c r="A45" s="105">
        <v>44971</v>
      </c>
      <c r="B45" s="106" t="s">
        <v>227</v>
      </c>
      <c r="C45" s="107">
        <v>415.2</v>
      </c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9">
        <f t="shared" si="8"/>
        <v>415.2</v>
      </c>
      <c r="V45" s="108"/>
    </row>
    <row r="46" spans="1:23" s="95" customFormat="1" ht="15.75" customHeight="1" x14ac:dyDescent="0.35">
      <c r="A46" s="105">
        <v>44971</v>
      </c>
      <c r="B46" s="106" t="s">
        <v>228</v>
      </c>
      <c r="C46" s="107">
        <v>211.4</v>
      </c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9">
        <f t="shared" ref="U46" si="9">SUM(C46:T46)</f>
        <v>211.4</v>
      </c>
      <c r="V46" s="108"/>
    </row>
    <row r="47" spans="1:23" s="95" customFormat="1" ht="15.75" customHeight="1" x14ac:dyDescent="0.35">
      <c r="A47" s="105">
        <v>44971</v>
      </c>
      <c r="B47" s="106" t="s">
        <v>207</v>
      </c>
      <c r="C47" s="107">
        <v>156.4</v>
      </c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9">
        <f t="shared" si="8"/>
        <v>156.4</v>
      </c>
      <c r="V47" s="108"/>
    </row>
    <row r="48" spans="1:23" s="95" customFormat="1" ht="15.75" customHeight="1" x14ac:dyDescent="0.35">
      <c r="A48" s="105">
        <v>44628</v>
      </c>
      <c r="B48" s="106" t="s">
        <v>60</v>
      </c>
      <c r="C48" s="107"/>
      <c r="D48" s="107"/>
      <c r="E48" s="107"/>
      <c r="F48" s="107">
        <v>4.5999999999999996</v>
      </c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9">
        <f t="shared" si="1"/>
        <v>4.5999999999999996</v>
      </c>
      <c r="V48" s="108"/>
    </row>
    <row r="49" spans="1:22" s="95" customFormat="1" ht="15.75" customHeight="1" x14ac:dyDescent="0.35">
      <c r="A49" s="105">
        <v>44635</v>
      </c>
      <c r="B49" s="106" t="s">
        <v>155</v>
      </c>
      <c r="C49" s="107">
        <f>324.25-C50</f>
        <v>259.25</v>
      </c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9">
        <f t="shared" si="1"/>
        <v>259.25</v>
      </c>
      <c r="V49" s="108"/>
    </row>
    <row r="50" spans="1:22" s="95" customFormat="1" ht="15.75" customHeight="1" x14ac:dyDescent="0.35">
      <c r="A50" s="105">
        <v>44635</v>
      </c>
      <c r="B50" s="106" t="s">
        <v>207</v>
      </c>
      <c r="C50" s="109">
        <v>65</v>
      </c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9">
        <f t="shared" si="1"/>
        <v>65</v>
      </c>
      <c r="V50" s="108"/>
    </row>
    <row r="51" spans="1:22" s="95" customFormat="1" ht="15.75" customHeight="1" x14ac:dyDescent="0.35">
      <c r="A51" s="105">
        <v>44269</v>
      </c>
      <c r="B51" s="106" t="s">
        <v>158</v>
      </c>
      <c r="C51" s="107"/>
      <c r="D51" s="107"/>
      <c r="E51" s="107">
        <v>8</v>
      </c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>
        <f t="shared" si="1"/>
        <v>8</v>
      </c>
      <c r="V51" s="108"/>
    </row>
    <row r="52" spans="1:22" s="95" customFormat="1" ht="15.75" customHeight="1" x14ac:dyDescent="0.35">
      <c r="A52" s="105">
        <v>44635</v>
      </c>
      <c r="B52" s="106" t="s">
        <v>177</v>
      </c>
      <c r="C52" s="107"/>
      <c r="D52" s="107"/>
      <c r="E52" s="107"/>
      <c r="F52" s="107"/>
      <c r="G52" s="107"/>
      <c r="H52" s="109">
        <v>220</v>
      </c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9">
        <f t="shared" si="1"/>
        <v>220</v>
      </c>
      <c r="V52" s="108"/>
    </row>
    <row r="53" spans="1:22" s="95" customFormat="1" ht="15.75" customHeight="1" x14ac:dyDescent="0.35">
      <c r="A53" s="105">
        <v>44635</v>
      </c>
      <c r="B53" s="106" t="s">
        <v>176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9">
        <v>225</v>
      </c>
      <c r="M53" s="109"/>
      <c r="N53" s="107"/>
      <c r="O53" s="107"/>
      <c r="P53" s="107"/>
      <c r="Q53" s="107"/>
      <c r="R53" s="107"/>
      <c r="S53" s="107"/>
      <c r="T53" s="107"/>
      <c r="U53" s="109">
        <f t="shared" si="1"/>
        <v>225</v>
      </c>
      <c r="V53" s="108"/>
    </row>
    <row r="54" spans="1:22" s="95" customFormat="1" ht="15.75" customHeight="1" x14ac:dyDescent="0.35">
      <c r="A54" s="110"/>
      <c r="B54" s="97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2"/>
      <c r="U54" s="111"/>
    </row>
    <row r="55" spans="1:22" s="95" customFormat="1" ht="15.75" customHeight="1" x14ac:dyDescent="0.35"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3"/>
      <c r="U55" s="111"/>
    </row>
    <row r="56" spans="1:22" s="95" customFormat="1" ht="15.75" customHeight="1" x14ac:dyDescent="0.35"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1"/>
      <c r="U56" s="111"/>
    </row>
    <row r="57" spans="1:22" s="95" customFormat="1" ht="15.75" customHeight="1" x14ac:dyDescent="0.35">
      <c r="A57" s="95" t="s">
        <v>33</v>
      </c>
      <c r="E57" s="95" t="s">
        <v>33</v>
      </c>
      <c r="N57" s="113"/>
      <c r="O57" s="113"/>
      <c r="P57" s="113"/>
      <c r="Q57" s="113"/>
      <c r="R57" s="113"/>
      <c r="S57" s="113"/>
      <c r="T57" s="113"/>
      <c r="U57" s="113"/>
    </row>
    <row r="58" spans="1:22" s="95" customFormat="1" ht="15.75" customHeight="1" x14ac:dyDescent="0.35">
      <c r="A58" s="114" t="s">
        <v>22</v>
      </c>
      <c r="B58" s="114"/>
      <c r="C58" s="114"/>
      <c r="D58" s="114"/>
      <c r="E58" s="114" t="s">
        <v>23</v>
      </c>
      <c r="F58" s="114"/>
      <c r="G58" s="114"/>
      <c r="H58" s="114"/>
      <c r="I58" s="114"/>
      <c r="J58" s="114"/>
      <c r="K58" s="114"/>
      <c r="L58" s="114"/>
      <c r="M58" s="114"/>
      <c r="N58" s="113"/>
      <c r="O58" s="113"/>
      <c r="P58" s="113"/>
      <c r="Q58" s="113"/>
      <c r="R58" s="113"/>
      <c r="S58" s="113"/>
      <c r="T58" s="113"/>
      <c r="U58" s="113"/>
    </row>
    <row r="59" spans="1:22" s="95" customFormat="1" ht="15.5" x14ac:dyDescent="0.35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3"/>
      <c r="O59" s="113"/>
      <c r="P59" s="113"/>
      <c r="Q59" s="113"/>
      <c r="R59" s="113"/>
      <c r="S59" s="113"/>
      <c r="T59" s="113"/>
      <c r="U59" s="113"/>
    </row>
    <row r="60" spans="1:22" s="95" customFormat="1" ht="15.5" x14ac:dyDescent="0.35">
      <c r="A60" s="95" t="s">
        <v>34</v>
      </c>
      <c r="E60" s="95" t="s">
        <v>34</v>
      </c>
      <c r="N60" s="113"/>
      <c r="O60" s="113"/>
      <c r="P60" s="113"/>
      <c r="Q60" s="113"/>
      <c r="R60" s="113"/>
      <c r="S60" s="113"/>
      <c r="T60" s="113"/>
      <c r="U60" s="113"/>
    </row>
  </sheetData>
  <printOptions horizontalCentered="1"/>
  <pageMargins left="0.15748031496062992" right="0.15748031496062992" top="0.19685039370078741" bottom="0.19685039370078741" header="0.51181102362204722" footer="0.51181102362204722"/>
  <pageSetup paperSize="9" scale="5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9531-0994-4884-8029-F905250FD578}">
  <dimension ref="A1:D15"/>
  <sheetViews>
    <sheetView workbookViewId="0">
      <selection activeCell="F11" sqref="F11"/>
    </sheetView>
  </sheetViews>
  <sheetFormatPr defaultRowHeight="12.5" x14ac:dyDescent="0.25"/>
  <cols>
    <col min="1" max="1" width="7" bestFit="1" customWidth="1"/>
  </cols>
  <sheetData>
    <row r="1" spans="1:4" ht="13" x14ac:dyDescent="0.3">
      <c r="A1" s="134" t="s">
        <v>60</v>
      </c>
      <c r="C1" s="164">
        <f>SUM(C4:C15)</f>
        <v>55.20000000000001</v>
      </c>
    </row>
    <row r="3" spans="1:4" ht="13" x14ac:dyDescent="0.3">
      <c r="A3" s="162" t="s">
        <v>254</v>
      </c>
      <c r="B3" s="161" t="s">
        <v>255</v>
      </c>
      <c r="C3" s="162" t="s">
        <v>244</v>
      </c>
      <c r="D3" s="162" t="s">
        <v>245</v>
      </c>
    </row>
    <row r="4" spans="1:4" x14ac:dyDescent="0.25">
      <c r="A4">
        <v>1</v>
      </c>
      <c r="B4" s="159">
        <v>44652</v>
      </c>
      <c r="C4" s="163">
        <v>4.5999999999999996</v>
      </c>
    </row>
    <row r="5" spans="1:4" x14ac:dyDescent="0.25">
      <c r="A5">
        <v>2</v>
      </c>
      <c r="B5" s="159">
        <v>44682</v>
      </c>
      <c r="C5" s="163">
        <v>4.5999999999999996</v>
      </c>
    </row>
    <row r="6" spans="1:4" x14ac:dyDescent="0.25">
      <c r="A6">
        <v>3</v>
      </c>
      <c r="B6" s="159">
        <v>44713</v>
      </c>
      <c r="C6" s="163">
        <v>4.5999999999999996</v>
      </c>
    </row>
    <row r="7" spans="1:4" x14ac:dyDescent="0.25">
      <c r="A7">
        <v>4</v>
      </c>
      <c r="B7" s="159">
        <v>44743</v>
      </c>
      <c r="C7" s="163">
        <v>4.5999999999999996</v>
      </c>
    </row>
    <row r="8" spans="1:4" x14ac:dyDescent="0.25">
      <c r="A8">
        <v>5</v>
      </c>
      <c r="B8" s="159">
        <v>44774</v>
      </c>
      <c r="C8" s="163">
        <v>4.5999999999999996</v>
      </c>
    </row>
    <row r="9" spans="1:4" x14ac:dyDescent="0.25">
      <c r="A9">
        <v>6</v>
      </c>
      <c r="B9" s="159">
        <v>44805</v>
      </c>
      <c r="C9" s="163">
        <v>4.5999999999999996</v>
      </c>
    </row>
    <row r="10" spans="1:4" x14ac:dyDescent="0.25">
      <c r="A10">
        <v>7</v>
      </c>
      <c r="B10" s="159">
        <v>44835</v>
      </c>
      <c r="C10" s="163">
        <v>4.5999999999999996</v>
      </c>
    </row>
    <row r="11" spans="1:4" x14ac:dyDescent="0.25">
      <c r="A11">
        <v>8</v>
      </c>
      <c r="B11" s="159">
        <v>44866</v>
      </c>
      <c r="C11" s="163">
        <v>4.5999999999999996</v>
      </c>
    </row>
    <row r="12" spans="1:4" x14ac:dyDescent="0.25">
      <c r="A12">
        <v>9</v>
      </c>
      <c r="B12" s="159">
        <v>44896</v>
      </c>
      <c r="C12" s="163">
        <v>4.5999999999999996</v>
      </c>
    </row>
    <row r="13" spans="1:4" x14ac:dyDescent="0.25">
      <c r="A13">
        <v>10</v>
      </c>
      <c r="B13" s="159">
        <v>44927</v>
      </c>
      <c r="C13" s="163">
        <v>4.5999999999999996</v>
      </c>
    </row>
    <row r="14" spans="1:4" x14ac:dyDescent="0.25">
      <c r="A14">
        <v>11</v>
      </c>
      <c r="B14" s="159">
        <v>44958</v>
      </c>
      <c r="C14" s="163">
        <v>4.5999999999999996</v>
      </c>
    </row>
    <row r="15" spans="1:4" x14ac:dyDescent="0.25">
      <c r="A15">
        <v>12</v>
      </c>
      <c r="B15" s="159">
        <v>44986</v>
      </c>
      <c r="C15" s="163">
        <v>4.5999999999999996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CD285-12DB-46C3-BF33-5F37711C0996}">
  <dimension ref="A1:F16"/>
  <sheetViews>
    <sheetView workbookViewId="0">
      <selection sqref="A1:F16"/>
    </sheetView>
  </sheetViews>
  <sheetFormatPr defaultRowHeight="12.5" x14ac:dyDescent="0.25"/>
  <cols>
    <col min="1" max="1" width="11.90625" bestFit="1" customWidth="1"/>
    <col min="2" max="2" width="15.7265625" bestFit="1" customWidth="1"/>
    <col min="3" max="3" width="35.453125" bestFit="1" customWidth="1"/>
    <col min="6" max="6" width="47.453125" bestFit="1" customWidth="1"/>
  </cols>
  <sheetData>
    <row r="1" spans="1:6" ht="13" x14ac:dyDescent="0.3">
      <c r="A1" s="134" t="s">
        <v>241</v>
      </c>
      <c r="D1" s="164">
        <f>SUM(D4:D16)</f>
        <v>220</v>
      </c>
    </row>
    <row r="3" spans="1:6" ht="13" x14ac:dyDescent="0.3">
      <c r="A3" s="161" t="s">
        <v>243</v>
      </c>
      <c r="B3" s="162" t="s">
        <v>242</v>
      </c>
      <c r="C3" s="162" t="s">
        <v>250</v>
      </c>
      <c r="D3" s="162" t="s">
        <v>244</v>
      </c>
      <c r="E3" s="162" t="s">
        <v>245</v>
      </c>
      <c r="F3" s="162" t="s">
        <v>251</v>
      </c>
    </row>
    <row r="4" spans="1:6" x14ac:dyDescent="0.25">
      <c r="A4" s="158">
        <v>44652</v>
      </c>
      <c r="B4" t="s">
        <v>218</v>
      </c>
      <c r="C4" t="s">
        <v>249</v>
      </c>
      <c r="D4" s="163">
        <v>20</v>
      </c>
    </row>
    <row r="5" spans="1:6" x14ac:dyDescent="0.25">
      <c r="A5" s="158">
        <v>44691</v>
      </c>
      <c r="B5" t="s">
        <v>218</v>
      </c>
      <c r="C5" t="s">
        <v>248</v>
      </c>
      <c r="D5" s="163">
        <v>20</v>
      </c>
    </row>
    <row r="6" spans="1:6" x14ac:dyDescent="0.25">
      <c r="A6" s="158">
        <v>44726</v>
      </c>
      <c r="B6" t="s">
        <v>218</v>
      </c>
      <c r="C6" t="s">
        <v>249</v>
      </c>
      <c r="D6" s="163">
        <v>20</v>
      </c>
    </row>
    <row r="7" spans="1:6" x14ac:dyDescent="0.25">
      <c r="A7" s="158">
        <v>44754</v>
      </c>
      <c r="B7" t="s">
        <v>218</v>
      </c>
      <c r="C7" t="s">
        <v>249</v>
      </c>
      <c r="D7" s="163">
        <v>20</v>
      </c>
    </row>
    <row r="8" spans="1:6" x14ac:dyDescent="0.25">
      <c r="A8" s="160" t="s">
        <v>253</v>
      </c>
      <c r="B8" s="158" t="s">
        <v>253</v>
      </c>
      <c r="C8" s="158" t="s">
        <v>253</v>
      </c>
      <c r="D8" s="158" t="s">
        <v>253</v>
      </c>
      <c r="E8" s="158" t="s">
        <v>253</v>
      </c>
      <c r="F8" s="158" t="s">
        <v>247</v>
      </c>
    </row>
    <row r="9" spans="1:6" x14ac:dyDescent="0.25">
      <c r="A9" s="158">
        <v>44830</v>
      </c>
      <c r="B9" t="s">
        <v>218</v>
      </c>
      <c r="C9" t="s">
        <v>249</v>
      </c>
      <c r="D9" s="163">
        <v>20</v>
      </c>
    </row>
    <row r="10" spans="1:6" x14ac:dyDescent="0.25">
      <c r="A10" s="160" t="s">
        <v>253</v>
      </c>
      <c r="B10" s="158" t="s">
        <v>253</v>
      </c>
      <c r="C10" s="158" t="s">
        <v>253</v>
      </c>
      <c r="D10" s="158" t="s">
        <v>253</v>
      </c>
      <c r="E10" s="158" t="s">
        <v>253</v>
      </c>
      <c r="F10" s="158" t="s">
        <v>246</v>
      </c>
    </row>
    <row r="11" spans="1:6" x14ac:dyDescent="0.25">
      <c r="A11" s="158">
        <v>44873</v>
      </c>
      <c r="B11" t="s">
        <v>218</v>
      </c>
      <c r="C11" t="s">
        <v>249</v>
      </c>
      <c r="D11" s="163">
        <v>20</v>
      </c>
    </row>
    <row r="12" spans="1:6" x14ac:dyDescent="0.25">
      <c r="A12" s="158">
        <v>44908</v>
      </c>
      <c r="B12" t="s">
        <v>218</v>
      </c>
      <c r="C12" t="s">
        <v>249</v>
      </c>
      <c r="D12" s="163">
        <v>20</v>
      </c>
    </row>
    <row r="13" spans="1:6" x14ac:dyDescent="0.25">
      <c r="A13" s="158">
        <v>44932</v>
      </c>
      <c r="B13" t="s">
        <v>218</v>
      </c>
      <c r="C13" t="s">
        <v>252</v>
      </c>
      <c r="D13" s="163">
        <v>20</v>
      </c>
    </row>
    <row r="14" spans="1:6" x14ac:dyDescent="0.25">
      <c r="A14" s="158">
        <v>44943</v>
      </c>
      <c r="B14" t="s">
        <v>218</v>
      </c>
      <c r="C14" t="s">
        <v>249</v>
      </c>
      <c r="D14" s="163">
        <v>20</v>
      </c>
    </row>
    <row r="15" spans="1:6" x14ac:dyDescent="0.25">
      <c r="A15" s="158">
        <v>44971</v>
      </c>
      <c r="B15" t="s">
        <v>218</v>
      </c>
      <c r="C15" t="s">
        <v>249</v>
      </c>
      <c r="D15" s="163">
        <v>20</v>
      </c>
    </row>
    <row r="16" spans="1:6" x14ac:dyDescent="0.25">
      <c r="A16" s="158">
        <v>44999</v>
      </c>
      <c r="B16" t="s">
        <v>218</v>
      </c>
      <c r="C16" t="s">
        <v>249</v>
      </c>
      <c r="D16" s="163">
        <v>20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ACF40-099A-45AA-B390-01B3203A8BAF}">
  <dimension ref="A1:B9"/>
  <sheetViews>
    <sheetView workbookViewId="0">
      <selection activeCell="C13" sqref="C13"/>
    </sheetView>
  </sheetViews>
  <sheetFormatPr defaultRowHeight="12.5" x14ac:dyDescent="0.25"/>
  <cols>
    <col min="1" max="1" width="14.08984375" bestFit="1" customWidth="1"/>
    <col min="2" max="2" width="14.26953125" bestFit="1" customWidth="1"/>
  </cols>
  <sheetData>
    <row r="1" spans="1:2" x14ac:dyDescent="0.25">
      <c r="A1" t="s">
        <v>219</v>
      </c>
      <c r="B1" t="s">
        <v>229</v>
      </c>
    </row>
    <row r="2" spans="1:2" x14ac:dyDescent="0.25">
      <c r="A2" t="s">
        <v>230</v>
      </c>
      <c r="B2" t="s">
        <v>231</v>
      </c>
    </row>
    <row r="3" spans="1:2" x14ac:dyDescent="0.25">
      <c r="A3" t="s">
        <v>232</v>
      </c>
      <c r="B3" t="s">
        <v>233</v>
      </c>
    </row>
    <row r="4" spans="1:2" x14ac:dyDescent="0.25">
      <c r="A4" t="s">
        <v>234</v>
      </c>
      <c r="B4">
        <v>25</v>
      </c>
    </row>
    <row r="5" spans="1:2" x14ac:dyDescent="0.25">
      <c r="A5" t="s">
        <v>235</v>
      </c>
      <c r="B5" s="163">
        <v>12.97</v>
      </c>
    </row>
    <row r="6" spans="1:2" x14ac:dyDescent="0.25">
      <c r="A6" t="s">
        <v>236</v>
      </c>
      <c r="B6" s="158">
        <v>44958</v>
      </c>
    </row>
    <row r="7" spans="1:2" x14ac:dyDescent="0.25">
      <c r="A7" t="s">
        <v>237</v>
      </c>
      <c r="B7" s="163">
        <v>3891</v>
      </c>
    </row>
    <row r="8" spans="1:2" x14ac:dyDescent="0.25">
      <c r="A8" t="s">
        <v>238</v>
      </c>
      <c r="B8" s="163">
        <f>B4*B5</f>
        <v>324.25</v>
      </c>
    </row>
    <row r="9" spans="1:2" x14ac:dyDescent="0.25">
      <c r="B9" s="16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E6D0B-6BC6-448F-A9FF-A7C45F17FB5B}">
  <sheetPr>
    <pageSetUpPr fitToPage="1"/>
  </sheetPr>
  <dimension ref="A1:J67"/>
  <sheetViews>
    <sheetView topLeftCell="A70" zoomScaleNormal="100" zoomScaleSheetLayoutView="100" workbookViewId="0">
      <selection activeCell="E38" sqref="E38"/>
    </sheetView>
  </sheetViews>
  <sheetFormatPr defaultColWidth="8.81640625" defaultRowHeight="14" x14ac:dyDescent="0.3"/>
  <cols>
    <col min="1" max="1" width="23.26953125" style="3" customWidth="1"/>
    <col min="2" max="2" width="1.6328125" style="3" customWidth="1"/>
    <col min="3" max="4" width="14.7265625" style="3" customWidth="1"/>
    <col min="5" max="5" width="14.7265625" style="37" customWidth="1"/>
    <col min="6" max="6" width="1.6328125" style="3" customWidth="1"/>
    <col min="7" max="8" width="14.7265625" style="3" customWidth="1"/>
    <col min="9" max="9" width="6.453125" style="3" hidden="1" customWidth="1"/>
    <col min="10" max="10" width="55.6328125" style="2" hidden="1" customWidth="1"/>
    <col min="11" max="258" width="8.81640625" style="3"/>
    <col min="259" max="259" width="40.1796875" style="3" customWidth="1"/>
    <col min="260" max="260" width="21.54296875" style="3" customWidth="1"/>
    <col min="261" max="261" width="14.7265625" style="3" bestFit="1" customWidth="1"/>
    <col min="262" max="514" width="8.81640625" style="3"/>
    <col min="515" max="515" width="40.1796875" style="3" customWidth="1"/>
    <col min="516" max="516" width="21.54296875" style="3" customWidth="1"/>
    <col min="517" max="517" width="14.7265625" style="3" bestFit="1" customWidth="1"/>
    <col min="518" max="770" width="8.81640625" style="3"/>
    <col min="771" max="771" width="40.1796875" style="3" customWidth="1"/>
    <col min="772" max="772" width="21.54296875" style="3" customWidth="1"/>
    <col min="773" max="773" width="14.7265625" style="3" bestFit="1" customWidth="1"/>
    <col min="774" max="1026" width="8.81640625" style="3"/>
    <col min="1027" max="1027" width="40.1796875" style="3" customWidth="1"/>
    <col min="1028" max="1028" width="21.54296875" style="3" customWidth="1"/>
    <col min="1029" max="1029" width="14.7265625" style="3" bestFit="1" customWidth="1"/>
    <col min="1030" max="1282" width="8.81640625" style="3"/>
    <col min="1283" max="1283" width="40.1796875" style="3" customWidth="1"/>
    <col min="1284" max="1284" width="21.54296875" style="3" customWidth="1"/>
    <col min="1285" max="1285" width="14.7265625" style="3" bestFit="1" customWidth="1"/>
    <col min="1286" max="1538" width="8.81640625" style="3"/>
    <col min="1539" max="1539" width="40.1796875" style="3" customWidth="1"/>
    <col min="1540" max="1540" width="21.54296875" style="3" customWidth="1"/>
    <col min="1541" max="1541" width="14.7265625" style="3" bestFit="1" customWidth="1"/>
    <col min="1542" max="1794" width="8.81640625" style="3"/>
    <col min="1795" max="1795" width="40.1796875" style="3" customWidth="1"/>
    <col min="1796" max="1796" width="21.54296875" style="3" customWidth="1"/>
    <col min="1797" max="1797" width="14.7265625" style="3" bestFit="1" customWidth="1"/>
    <col min="1798" max="2050" width="8.81640625" style="3"/>
    <col min="2051" max="2051" width="40.1796875" style="3" customWidth="1"/>
    <col min="2052" max="2052" width="21.54296875" style="3" customWidth="1"/>
    <col min="2053" max="2053" width="14.7265625" style="3" bestFit="1" customWidth="1"/>
    <col min="2054" max="2306" width="8.81640625" style="3"/>
    <col min="2307" max="2307" width="40.1796875" style="3" customWidth="1"/>
    <col min="2308" max="2308" width="21.54296875" style="3" customWidth="1"/>
    <col min="2309" max="2309" width="14.7265625" style="3" bestFit="1" customWidth="1"/>
    <col min="2310" max="2562" width="8.81640625" style="3"/>
    <col min="2563" max="2563" width="40.1796875" style="3" customWidth="1"/>
    <col min="2564" max="2564" width="21.54296875" style="3" customWidth="1"/>
    <col min="2565" max="2565" width="14.7265625" style="3" bestFit="1" customWidth="1"/>
    <col min="2566" max="2818" width="8.81640625" style="3"/>
    <col min="2819" max="2819" width="40.1796875" style="3" customWidth="1"/>
    <col min="2820" max="2820" width="21.54296875" style="3" customWidth="1"/>
    <col min="2821" max="2821" width="14.7265625" style="3" bestFit="1" customWidth="1"/>
    <col min="2822" max="3074" width="8.81640625" style="3"/>
    <col min="3075" max="3075" width="40.1796875" style="3" customWidth="1"/>
    <col min="3076" max="3076" width="21.54296875" style="3" customWidth="1"/>
    <col min="3077" max="3077" width="14.7265625" style="3" bestFit="1" customWidth="1"/>
    <col min="3078" max="3330" width="8.81640625" style="3"/>
    <col min="3331" max="3331" width="40.1796875" style="3" customWidth="1"/>
    <col min="3332" max="3332" width="21.54296875" style="3" customWidth="1"/>
    <col min="3333" max="3333" width="14.7265625" style="3" bestFit="1" customWidth="1"/>
    <col min="3334" max="3586" width="8.81640625" style="3"/>
    <col min="3587" max="3587" width="40.1796875" style="3" customWidth="1"/>
    <col min="3588" max="3588" width="21.54296875" style="3" customWidth="1"/>
    <col min="3589" max="3589" width="14.7265625" style="3" bestFit="1" customWidth="1"/>
    <col min="3590" max="3842" width="8.81640625" style="3"/>
    <col min="3843" max="3843" width="40.1796875" style="3" customWidth="1"/>
    <col min="3844" max="3844" width="21.54296875" style="3" customWidth="1"/>
    <col min="3845" max="3845" width="14.7265625" style="3" bestFit="1" customWidth="1"/>
    <col min="3846" max="4098" width="8.81640625" style="3"/>
    <col min="4099" max="4099" width="40.1796875" style="3" customWidth="1"/>
    <col min="4100" max="4100" width="21.54296875" style="3" customWidth="1"/>
    <col min="4101" max="4101" width="14.7265625" style="3" bestFit="1" customWidth="1"/>
    <col min="4102" max="4354" width="8.81640625" style="3"/>
    <col min="4355" max="4355" width="40.1796875" style="3" customWidth="1"/>
    <col min="4356" max="4356" width="21.54296875" style="3" customWidth="1"/>
    <col min="4357" max="4357" width="14.7265625" style="3" bestFit="1" customWidth="1"/>
    <col min="4358" max="4610" width="8.81640625" style="3"/>
    <col min="4611" max="4611" width="40.1796875" style="3" customWidth="1"/>
    <col min="4612" max="4612" width="21.54296875" style="3" customWidth="1"/>
    <col min="4613" max="4613" width="14.7265625" style="3" bestFit="1" customWidth="1"/>
    <col min="4614" max="4866" width="8.81640625" style="3"/>
    <col min="4867" max="4867" width="40.1796875" style="3" customWidth="1"/>
    <col min="4868" max="4868" width="21.54296875" style="3" customWidth="1"/>
    <col min="4869" max="4869" width="14.7265625" style="3" bestFit="1" customWidth="1"/>
    <col min="4870" max="5122" width="8.81640625" style="3"/>
    <col min="5123" max="5123" width="40.1796875" style="3" customWidth="1"/>
    <col min="5124" max="5124" width="21.54296875" style="3" customWidth="1"/>
    <col min="5125" max="5125" width="14.7265625" style="3" bestFit="1" customWidth="1"/>
    <col min="5126" max="5378" width="8.81640625" style="3"/>
    <col min="5379" max="5379" width="40.1796875" style="3" customWidth="1"/>
    <col min="5380" max="5380" width="21.54296875" style="3" customWidth="1"/>
    <col min="5381" max="5381" width="14.7265625" style="3" bestFit="1" customWidth="1"/>
    <col min="5382" max="5634" width="8.81640625" style="3"/>
    <col min="5635" max="5635" width="40.1796875" style="3" customWidth="1"/>
    <col min="5636" max="5636" width="21.54296875" style="3" customWidth="1"/>
    <col min="5637" max="5637" width="14.7265625" style="3" bestFit="1" customWidth="1"/>
    <col min="5638" max="5890" width="8.81640625" style="3"/>
    <col min="5891" max="5891" width="40.1796875" style="3" customWidth="1"/>
    <col min="5892" max="5892" width="21.54296875" style="3" customWidth="1"/>
    <col min="5893" max="5893" width="14.7265625" style="3" bestFit="1" customWidth="1"/>
    <col min="5894" max="6146" width="8.81640625" style="3"/>
    <col min="6147" max="6147" width="40.1796875" style="3" customWidth="1"/>
    <col min="6148" max="6148" width="21.54296875" style="3" customWidth="1"/>
    <col min="6149" max="6149" width="14.7265625" style="3" bestFit="1" customWidth="1"/>
    <col min="6150" max="6402" width="8.81640625" style="3"/>
    <col min="6403" max="6403" width="40.1796875" style="3" customWidth="1"/>
    <col min="6404" max="6404" width="21.54296875" style="3" customWidth="1"/>
    <col min="6405" max="6405" width="14.7265625" style="3" bestFit="1" customWidth="1"/>
    <col min="6406" max="6658" width="8.81640625" style="3"/>
    <col min="6659" max="6659" width="40.1796875" style="3" customWidth="1"/>
    <col min="6660" max="6660" width="21.54296875" style="3" customWidth="1"/>
    <col min="6661" max="6661" width="14.7265625" style="3" bestFit="1" customWidth="1"/>
    <col min="6662" max="6914" width="8.81640625" style="3"/>
    <col min="6915" max="6915" width="40.1796875" style="3" customWidth="1"/>
    <col min="6916" max="6916" width="21.54296875" style="3" customWidth="1"/>
    <col min="6917" max="6917" width="14.7265625" style="3" bestFit="1" customWidth="1"/>
    <col min="6918" max="7170" width="8.81640625" style="3"/>
    <col min="7171" max="7171" width="40.1796875" style="3" customWidth="1"/>
    <col min="7172" max="7172" width="21.54296875" style="3" customWidth="1"/>
    <col min="7173" max="7173" width="14.7265625" style="3" bestFit="1" customWidth="1"/>
    <col min="7174" max="7426" width="8.81640625" style="3"/>
    <col min="7427" max="7427" width="40.1796875" style="3" customWidth="1"/>
    <col min="7428" max="7428" width="21.54296875" style="3" customWidth="1"/>
    <col min="7429" max="7429" width="14.7265625" style="3" bestFit="1" customWidth="1"/>
    <col min="7430" max="7682" width="8.81640625" style="3"/>
    <col min="7683" max="7683" width="40.1796875" style="3" customWidth="1"/>
    <col min="7684" max="7684" width="21.54296875" style="3" customWidth="1"/>
    <col min="7685" max="7685" width="14.7265625" style="3" bestFit="1" customWidth="1"/>
    <col min="7686" max="7938" width="8.81640625" style="3"/>
    <col min="7939" max="7939" width="40.1796875" style="3" customWidth="1"/>
    <col min="7940" max="7940" width="21.54296875" style="3" customWidth="1"/>
    <col min="7941" max="7941" width="14.7265625" style="3" bestFit="1" customWidth="1"/>
    <col min="7942" max="8194" width="8.81640625" style="3"/>
    <col min="8195" max="8195" width="40.1796875" style="3" customWidth="1"/>
    <col min="8196" max="8196" width="21.54296875" style="3" customWidth="1"/>
    <col min="8197" max="8197" width="14.7265625" style="3" bestFit="1" customWidth="1"/>
    <col min="8198" max="8450" width="8.81640625" style="3"/>
    <col min="8451" max="8451" width="40.1796875" style="3" customWidth="1"/>
    <col min="8452" max="8452" width="21.54296875" style="3" customWidth="1"/>
    <col min="8453" max="8453" width="14.7265625" style="3" bestFit="1" customWidth="1"/>
    <col min="8454" max="8706" width="8.81640625" style="3"/>
    <col min="8707" max="8707" width="40.1796875" style="3" customWidth="1"/>
    <col min="8708" max="8708" width="21.54296875" style="3" customWidth="1"/>
    <col min="8709" max="8709" width="14.7265625" style="3" bestFit="1" customWidth="1"/>
    <col min="8710" max="8962" width="8.81640625" style="3"/>
    <col min="8963" max="8963" width="40.1796875" style="3" customWidth="1"/>
    <col min="8964" max="8964" width="21.54296875" style="3" customWidth="1"/>
    <col min="8965" max="8965" width="14.7265625" style="3" bestFit="1" customWidth="1"/>
    <col min="8966" max="9218" width="8.81640625" style="3"/>
    <col min="9219" max="9219" width="40.1796875" style="3" customWidth="1"/>
    <col min="9220" max="9220" width="21.54296875" style="3" customWidth="1"/>
    <col min="9221" max="9221" width="14.7265625" style="3" bestFit="1" customWidth="1"/>
    <col min="9222" max="9474" width="8.81640625" style="3"/>
    <col min="9475" max="9475" width="40.1796875" style="3" customWidth="1"/>
    <col min="9476" max="9476" width="21.54296875" style="3" customWidth="1"/>
    <col min="9477" max="9477" width="14.7265625" style="3" bestFit="1" customWidth="1"/>
    <col min="9478" max="9730" width="8.81640625" style="3"/>
    <col min="9731" max="9731" width="40.1796875" style="3" customWidth="1"/>
    <col min="9732" max="9732" width="21.54296875" style="3" customWidth="1"/>
    <col min="9733" max="9733" width="14.7265625" style="3" bestFit="1" customWidth="1"/>
    <col min="9734" max="9986" width="8.81640625" style="3"/>
    <col min="9987" max="9987" width="40.1796875" style="3" customWidth="1"/>
    <col min="9988" max="9988" width="21.54296875" style="3" customWidth="1"/>
    <col min="9989" max="9989" width="14.7265625" style="3" bestFit="1" customWidth="1"/>
    <col min="9990" max="10242" width="8.81640625" style="3"/>
    <col min="10243" max="10243" width="40.1796875" style="3" customWidth="1"/>
    <col min="10244" max="10244" width="21.54296875" style="3" customWidth="1"/>
    <col min="10245" max="10245" width="14.7265625" style="3" bestFit="1" customWidth="1"/>
    <col min="10246" max="10498" width="8.81640625" style="3"/>
    <col min="10499" max="10499" width="40.1796875" style="3" customWidth="1"/>
    <col min="10500" max="10500" width="21.54296875" style="3" customWidth="1"/>
    <col min="10501" max="10501" width="14.7265625" style="3" bestFit="1" customWidth="1"/>
    <col min="10502" max="10754" width="8.81640625" style="3"/>
    <col min="10755" max="10755" width="40.1796875" style="3" customWidth="1"/>
    <col min="10756" max="10756" width="21.54296875" style="3" customWidth="1"/>
    <col min="10757" max="10757" width="14.7265625" style="3" bestFit="1" customWidth="1"/>
    <col min="10758" max="11010" width="8.81640625" style="3"/>
    <col min="11011" max="11011" width="40.1796875" style="3" customWidth="1"/>
    <col min="11012" max="11012" width="21.54296875" style="3" customWidth="1"/>
    <col min="11013" max="11013" width="14.7265625" style="3" bestFit="1" customWidth="1"/>
    <col min="11014" max="11266" width="8.81640625" style="3"/>
    <col min="11267" max="11267" width="40.1796875" style="3" customWidth="1"/>
    <col min="11268" max="11268" width="21.54296875" style="3" customWidth="1"/>
    <col min="11269" max="11269" width="14.7265625" style="3" bestFit="1" customWidth="1"/>
    <col min="11270" max="11522" width="8.81640625" style="3"/>
    <col min="11523" max="11523" width="40.1796875" style="3" customWidth="1"/>
    <col min="11524" max="11524" width="21.54296875" style="3" customWidth="1"/>
    <col min="11525" max="11525" width="14.7265625" style="3" bestFit="1" customWidth="1"/>
    <col min="11526" max="11778" width="8.81640625" style="3"/>
    <col min="11779" max="11779" width="40.1796875" style="3" customWidth="1"/>
    <col min="11780" max="11780" width="21.54296875" style="3" customWidth="1"/>
    <col min="11781" max="11781" width="14.7265625" style="3" bestFit="1" customWidth="1"/>
    <col min="11782" max="12034" width="8.81640625" style="3"/>
    <col min="12035" max="12035" width="40.1796875" style="3" customWidth="1"/>
    <col min="12036" max="12036" width="21.54296875" style="3" customWidth="1"/>
    <col min="12037" max="12037" width="14.7265625" style="3" bestFit="1" customWidth="1"/>
    <col min="12038" max="12290" width="8.81640625" style="3"/>
    <col min="12291" max="12291" width="40.1796875" style="3" customWidth="1"/>
    <col min="12292" max="12292" width="21.54296875" style="3" customWidth="1"/>
    <col min="12293" max="12293" width="14.7265625" style="3" bestFit="1" customWidth="1"/>
    <col min="12294" max="12546" width="8.81640625" style="3"/>
    <col min="12547" max="12547" width="40.1796875" style="3" customWidth="1"/>
    <col min="12548" max="12548" width="21.54296875" style="3" customWidth="1"/>
    <col min="12549" max="12549" width="14.7265625" style="3" bestFit="1" customWidth="1"/>
    <col min="12550" max="12802" width="8.81640625" style="3"/>
    <col min="12803" max="12803" width="40.1796875" style="3" customWidth="1"/>
    <col min="12804" max="12804" width="21.54296875" style="3" customWidth="1"/>
    <col min="12805" max="12805" width="14.7265625" style="3" bestFit="1" customWidth="1"/>
    <col min="12806" max="13058" width="8.81640625" style="3"/>
    <col min="13059" max="13059" width="40.1796875" style="3" customWidth="1"/>
    <col min="13060" max="13060" width="21.54296875" style="3" customWidth="1"/>
    <col min="13061" max="13061" width="14.7265625" style="3" bestFit="1" customWidth="1"/>
    <col min="13062" max="13314" width="8.81640625" style="3"/>
    <col min="13315" max="13315" width="40.1796875" style="3" customWidth="1"/>
    <col min="13316" max="13316" width="21.54296875" style="3" customWidth="1"/>
    <col min="13317" max="13317" width="14.7265625" style="3" bestFit="1" customWidth="1"/>
    <col min="13318" max="13570" width="8.81640625" style="3"/>
    <col min="13571" max="13571" width="40.1796875" style="3" customWidth="1"/>
    <col min="13572" max="13572" width="21.54296875" style="3" customWidth="1"/>
    <col min="13573" max="13573" width="14.7265625" style="3" bestFit="1" customWidth="1"/>
    <col min="13574" max="13826" width="8.81640625" style="3"/>
    <col min="13827" max="13827" width="40.1796875" style="3" customWidth="1"/>
    <col min="13828" max="13828" width="21.54296875" style="3" customWidth="1"/>
    <col min="13829" max="13829" width="14.7265625" style="3" bestFit="1" customWidth="1"/>
    <col min="13830" max="14082" width="8.81640625" style="3"/>
    <col min="14083" max="14083" width="40.1796875" style="3" customWidth="1"/>
    <col min="14084" max="14084" width="21.54296875" style="3" customWidth="1"/>
    <col min="14085" max="14085" width="14.7265625" style="3" bestFit="1" customWidth="1"/>
    <col min="14086" max="14338" width="8.81640625" style="3"/>
    <col min="14339" max="14339" width="40.1796875" style="3" customWidth="1"/>
    <col min="14340" max="14340" width="21.54296875" style="3" customWidth="1"/>
    <col min="14341" max="14341" width="14.7265625" style="3" bestFit="1" customWidth="1"/>
    <col min="14342" max="14594" width="8.81640625" style="3"/>
    <col min="14595" max="14595" width="40.1796875" style="3" customWidth="1"/>
    <col min="14596" max="14596" width="21.54296875" style="3" customWidth="1"/>
    <col min="14597" max="14597" width="14.7265625" style="3" bestFit="1" customWidth="1"/>
    <col min="14598" max="14850" width="8.81640625" style="3"/>
    <col min="14851" max="14851" width="40.1796875" style="3" customWidth="1"/>
    <col min="14852" max="14852" width="21.54296875" style="3" customWidth="1"/>
    <col min="14853" max="14853" width="14.7265625" style="3" bestFit="1" customWidth="1"/>
    <col min="14854" max="15106" width="8.81640625" style="3"/>
    <col min="15107" max="15107" width="40.1796875" style="3" customWidth="1"/>
    <col min="15108" max="15108" width="21.54296875" style="3" customWidth="1"/>
    <col min="15109" max="15109" width="14.7265625" style="3" bestFit="1" customWidth="1"/>
    <col min="15110" max="15362" width="8.81640625" style="3"/>
    <col min="15363" max="15363" width="40.1796875" style="3" customWidth="1"/>
    <col min="15364" max="15364" width="21.54296875" style="3" customWidth="1"/>
    <col min="15365" max="15365" width="14.7265625" style="3" bestFit="1" customWidth="1"/>
    <col min="15366" max="15618" width="8.81640625" style="3"/>
    <col min="15619" max="15619" width="40.1796875" style="3" customWidth="1"/>
    <col min="15620" max="15620" width="21.54296875" style="3" customWidth="1"/>
    <col min="15621" max="15621" width="14.7265625" style="3" bestFit="1" customWidth="1"/>
    <col min="15622" max="15874" width="8.81640625" style="3"/>
    <col min="15875" max="15875" width="40.1796875" style="3" customWidth="1"/>
    <col min="15876" max="15876" width="21.54296875" style="3" customWidth="1"/>
    <col min="15877" max="15877" width="14.7265625" style="3" bestFit="1" customWidth="1"/>
    <col min="15878" max="16130" width="8.81640625" style="3"/>
    <col min="16131" max="16131" width="40.1796875" style="3" customWidth="1"/>
    <col min="16132" max="16132" width="21.54296875" style="3" customWidth="1"/>
    <col min="16133" max="16133" width="14.7265625" style="3" bestFit="1" customWidth="1"/>
    <col min="16134" max="16384" width="8.81640625" style="3"/>
  </cols>
  <sheetData>
    <row r="1" spans="1:10" ht="15.75" customHeight="1" x14ac:dyDescent="0.3">
      <c r="A1" s="6" t="s">
        <v>71</v>
      </c>
      <c r="B1" s="1"/>
      <c r="C1" s="1"/>
      <c r="D1" s="1"/>
      <c r="E1" s="1"/>
      <c r="F1" s="1"/>
      <c r="G1" s="1"/>
      <c r="H1" s="1"/>
      <c r="I1" s="1"/>
    </row>
    <row r="2" spans="1:10" ht="15.75" customHeight="1" x14ac:dyDescent="0.3">
      <c r="A2" s="6" t="s">
        <v>194</v>
      </c>
      <c r="B2" s="1"/>
      <c r="C2" s="1"/>
      <c r="D2" s="1"/>
      <c r="E2" s="1"/>
      <c r="F2" s="1"/>
      <c r="G2" s="1"/>
      <c r="H2" s="1"/>
      <c r="I2" s="1"/>
    </row>
    <row r="3" spans="1:10" ht="20" customHeight="1" x14ac:dyDescent="0.3">
      <c r="B3" s="4"/>
      <c r="C3" s="4"/>
      <c r="D3" s="4"/>
      <c r="E3" s="5"/>
      <c r="F3" s="4"/>
      <c r="I3" s="4"/>
    </row>
    <row r="4" spans="1:10" s="2" customFormat="1" ht="17" customHeight="1" x14ac:dyDescent="0.25">
      <c r="A4" s="6"/>
      <c r="B4" s="7"/>
      <c r="C4" s="8"/>
      <c r="D4" s="9" t="s">
        <v>191</v>
      </c>
      <c r="E4" s="10"/>
      <c r="F4" s="7"/>
      <c r="G4" s="11" t="s">
        <v>74</v>
      </c>
      <c r="H4" s="11" t="s">
        <v>147</v>
      </c>
      <c r="I4" s="7"/>
      <c r="J4" s="11" t="s">
        <v>75</v>
      </c>
    </row>
    <row r="5" spans="1:10" s="2" customFormat="1" ht="66" customHeight="1" x14ac:dyDescent="0.25">
      <c r="A5" s="12" t="s">
        <v>1</v>
      </c>
      <c r="B5" s="13"/>
      <c r="C5" s="14" t="s">
        <v>76</v>
      </c>
      <c r="D5" s="14" t="s">
        <v>148</v>
      </c>
      <c r="E5" s="15" t="s">
        <v>215</v>
      </c>
      <c r="F5" s="13"/>
      <c r="G5" s="15" t="s">
        <v>78</v>
      </c>
      <c r="H5" s="15" t="s">
        <v>78</v>
      </c>
      <c r="I5" s="13"/>
      <c r="J5" s="14" t="s">
        <v>79</v>
      </c>
    </row>
    <row r="6" spans="1:10" s="2" customFormat="1" ht="20" hidden="1" customHeight="1" x14ac:dyDescent="0.25">
      <c r="A6" s="16" t="s">
        <v>1</v>
      </c>
      <c r="B6" s="7"/>
      <c r="C6" s="17"/>
      <c r="D6" s="18"/>
      <c r="E6" s="19"/>
      <c r="F6" s="7"/>
      <c r="G6" s="18"/>
      <c r="H6" s="19"/>
      <c r="I6" s="7"/>
      <c r="J6" s="19"/>
    </row>
    <row r="7" spans="1:10" s="2" customFormat="1" ht="30" customHeight="1" x14ac:dyDescent="0.25">
      <c r="A7" s="20" t="s">
        <v>2</v>
      </c>
      <c r="B7" s="21"/>
      <c r="C7" s="22">
        <v>5500</v>
      </c>
      <c r="D7" s="22">
        <f>Receipts!C5</f>
        <v>5500</v>
      </c>
      <c r="E7" s="157">
        <v>5500</v>
      </c>
      <c r="F7" s="21"/>
      <c r="G7" s="22">
        <v>6000</v>
      </c>
      <c r="H7" s="22">
        <v>6000</v>
      </c>
      <c r="I7" s="21"/>
      <c r="J7" s="144" t="s">
        <v>80</v>
      </c>
    </row>
    <row r="8" spans="1:10" s="2" customFormat="1" ht="30" customHeight="1" x14ac:dyDescent="0.25">
      <c r="A8" s="20" t="s">
        <v>3</v>
      </c>
      <c r="B8" s="21"/>
      <c r="C8" s="22">
        <v>37</v>
      </c>
      <c r="D8" s="22">
        <f>Receipts!D5</f>
        <v>37</v>
      </c>
      <c r="E8" s="157">
        <v>37</v>
      </c>
      <c r="F8" s="21"/>
      <c r="G8" s="22">
        <v>0</v>
      </c>
      <c r="H8" s="22">
        <v>0</v>
      </c>
      <c r="I8" s="21"/>
      <c r="J8" s="23" t="s">
        <v>81</v>
      </c>
    </row>
    <row r="9" spans="1:10" s="2" customFormat="1" ht="30" customHeight="1" x14ac:dyDescent="0.25">
      <c r="A9" s="20" t="s">
        <v>214</v>
      </c>
      <c r="B9" s="21"/>
      <c r="C9" s="22">
        <v>2903.04</v>
      </c>
      <c r="D9" s="22">
        <f>Receipts!E5</f>
        <v>3133.19</v>
      </c>
      <c r="E9" s="156">
        <v>3133.19</v>
      </c>
      <c r="F9" s="21"/>
      <c r="G9" s="22">
        <v>2961.1</v>
      </c>
      <c r="H9" s="22">
        <v>3023.2</v>
      </c>
      <c r="I9" s="21"/>
      <c r="J9" s="24" t="s">
        <v>82</v>
      </c>
    </row>
    <row r="10" spans="1:10" s="2" customFormat="1" ht="30" customHeight="1" x14ac:dyDescent="0.25">
      <c r="A10" s="20" t="s">
        <v>39</v>
      </c>
      <c r="B10" s="21"/>
      <c r="C10" s="22">
        <v>500</v>
      </c>
      <c r="D10" s="22">
        <f>Receipts!F5</f>
        <v>0</v>
      </c>
      <c r="E10" s="155">
        <v>0</v>
      </c>
      <c r="F10" s="21"/>
      <c r="G10" s="22">
        <v>0</v>
      </c>
      <c r="H10" s="22">
        <v>500</v>
      </c>
      <c r="I10" s="21"/>
      <c r="J10" s="23" t="s">
        <v>83</v>
      </c>
    </row>
    <row r="11" spans="1:10" s="2" customFormat="1" ht="30" customHeight="1" x14ac:dyDescent="0.25">
      <c r="A11" s="20" t="s">
        <v>160</v>
      </c>
      <c r="B11" s="21"/>
      <c r="C11" s="22">
        <v>0</v>
      </c>
      <c r="D11" s="22">
        <f>Receipts!G5</f>
        <v>0</v>
      </c>
      <c r="E11" s="157">
        <v>0</v>
      </c>
      <c r="F11" s="21"/>
      <c r="G11" s="22">
        <v>0</v>
      </c>
      <c r="H11" s="22">
        <v>0</v>
      </c>
      <c r="I11" s="21"/>
      <c r="J11" s="23" t="s">
        <v>83</v>
      </c>
    </row>
    <row r="12" spans="1:10" s="2" customFormat="1" ht="30" customHeight="1" x14ac:dyDescent="0.25">
      <c r="A12" s="20" t="s">
        <v>4</v>
      </c>
      <c r="B12" s="21"/>
      <c r="C12" s="22">
        <v>0</v>
      </c>
      <c r="D12" s="22">
        <f>Receipts!H5</f>
        <v>431.88</v>
      </c>
      <c r="E12" s="22">
        <v>0</v>
      </c>
      <c r="F12" s="21"/>
      <c r="G12" s="22">
        <v>0</v>
      </c>
      <c r="H12" s="22">
        <v>0</v>
      </c>
      <c r="I12" s="21"/>
      <c r="J12" s="23" t="s">
        <v>83</v>
      </c>
    </row>
    <row r="13" spans="1:10" s="2" customFormat="1" ht="20" customHeight="1" x14ac:dyDescent="0.25">
      <c r="A13" s="25" t="s">
        <v>6</v>
      </c>
      <c r="B13" s="26"/>
      <c r="C13" s="27">
        <f>SUM(C5:C12)</f>
        <v>8940.0400000000009</v>
      </c>
      <c r="D13" s="27">
        <f>SUM(D5:D12)</f>
        <v>9102.07</v>
      </c>
      <c r="E13" s="27">
        <f>SUM(E5:E12)</f>
        <v>8670.19</v>
      </c>
      <c r="F13" s="26"/>
      <c r="G13" s="27">
        <f>SUM(G5:G12)</f>
        <v>8961.1</v>
      </c>
      <c r="H13" s="27">
        <f>SUM(H5:H12)</f>
        <v>9523.2000000000007</v>
      </c>
      <c r="I13" s="26"/>
      <c r="J13" s="24"/>
    </row>
    <row r="14" spans="1:10" s="2" customFormat="1" ht="30" customHeight="1" x14ac:dyDescent="0.25">
      <c r="A14" s="20" t="s">
        <v>201</v>
      </c>
      <c r="B14" s="21"/>
      <c r="C14" s="22"/>
      <c r="D14" s="22">
        <v>109.74</v>
      </c>
      <c r="E14" s="22">
        <v>109.74</v>
      </c>
      <c r="F14" s="22">
        <v>109.74</v>
      </c>
      <c r="G14" s="22">
        <v>0</v>
      </c>
      <c r="H14" s="22">
        <v>0</v>
      </c>
      <c r="I14" s="23"/>
      <c r="J14" s="23" t="s">
        <v>84</v>
      </c>
    </row>
    <row r="15" spans="1:10" s="2" customFormat="1" ht="30" customHeight="1" x14ac:dyDescent="0.25">
      <c r="A15" s="20" t="s">
        <v>67</v>
      </c>
      <c r="B15" s="21"/>
      <c r="C15" s="22">
        <f>C39-C14-C13</f>
        <v>-74.780000000000655</v>
      </c>
      <c r="D15" s="22">
        <v>0</v>
      </c>
      <c r="E15" s="155">
        <f>E39-E14-E13</f>
        <v>807.06999999999789</v>
      </c>
      <c r="F15" s="21"/>
      <c r="G15" s="22">
        <f>G39-G13</f>
        <v>-14.100000000000364</v>
      </c>
      <c r="H15" s="22">
        <f>H39-H13</f>
        <v>-242.20000000000073</v>
      </c>
      <c r="I15" s="21"/>
      <c r="J15" s="23" t="s">
        <v>84</v>
      </c>
    </row>
    <row r="16" spans="1:10" s="2" customFormat="1" ht="20" customHeight="1" x14ac:dyDescent="0.25">
      <c r="A16" s="28" t="s">
        <v>85</v>
      </c>
      <c r="B16" s="26"/>
      <c r="C16" s="27">
        <f>SUM(C13:C15)</f>
        <v>8865.26</v>
      </c>
      <c r="D16" s="27">
        <f>SUM(D13:D15)</f>
        <v>9211.81</v>
      </c>
      <c r="E16" s="27">
        <f>SUM(E13:E15)</f>
        <v>9586.9999999999982</v>
      </c>
      <c r="F16" s="26"/>
      <c r="G16" s="27">
        <f>SUM(G13:G15)</f>
        <v>8947</v>
      </c>
      <c r="H16" s="27">
        <f>SUM(H13:H15)</f>
        <v>9281</v>
      </c>
      <c r="I16" s="26"/>
      <c r="J16" s="24"/>
    </row>
    <row r="17" spans="1:10" ht="20" hidden="1" customHeight="1" x14ac:dyDescent="0.3">
      <c r="E17" s="29"/>
    </row>
    <row r="18" spans="1:10" s="2" customFormat="1" ht="17" hidden="1" customHeight="1" x14ac:dyDescent="0.25">
      <c r="A18" s="6"/>
      <c r="B18" s="7"/>
      <c r="C18" s="8"/>
      <c r="D18" s="9" t="s">
        <v>72</v>
      </c>
      <c r="E18" s="10"/>
      <c r="F18" s="7"/>
      <c r="G18" s="11" t="s">
        <v>73</v>
      </c>
      <c r="H18" s="11" t="s">
        <v>74</v>
      </c>
      <c r="I18" s="7"/>
      <c r="J18" s="11" t="s">
        <v>75</v>
      </c>
    </row>
    <row r="19" spans="1:10" s="2" customFormat="1" ht="66" customHeight="1" x14ac:dyDescent="0.25">
      <c r="A19" s="30" t="s">
        <v>7</v>
      </c>
      <c r="B19" s="13"/>
      <c r="C19" s="14" t="s">
        <v>76</v>
      </c>
      <c r="D19" s="14" t="s">
        <v>148</v>
      </c>
      <c r="E19" s="15" t="s">
        <v>77</v>
      </c>
      <c r="F19" s="13"/>
      <c r="G19" s="15" t="s">
        <v>78</v>
      </c>
      <c r="H19" s="15" t="s">
        <v>78</v>
      </c>
      <c r="I19" s="13"/>
      <c r="J19" s="31" t="s">
        <v>86</v>
      </c>
    </row>
    <row r="20" spans="1:10" s="36" customFormat="1" ht="20" hidden="1" customHeight="1" x14ac:dyDescent="0.25">
      <c r="A20" s="16" t="s">
        <v>7</v>
      </c>
      <c r="B20" s="32"/>
      <c r="C20" s="33"/>
      <c r="D20" s="34"/>
      <c r="E20" s="35"/>
      <c r="F20" s="32"/>
      <c r="G20" s="34"/>
      <c r="H20" s="35"/>
      <c r="I20" s="32"/>
      <c r="J20" s="35"/>
    </row>
    <row r="21" spans="1:10" s="2" customFormat="1" ht="30" customHeight="1" x14ac:dyDescent="0.25">
      <c r="A21" s="20" t="s">
        <v>44</v>
      </c>
      <c r="B21" s="21"/>
      <c r="C21" s="22">
        <v>3736.26</v>
      </c>
      <c r="D21" s="22">
        <f>Payments!C5</f>
        <v>4409.75</v>
      </c>
      <c r="E21" s="155">
        <v>4409.75</v>
      </c>
      <c r="F21" s="21"/>
      <c r="G21" s="22">
        <v>4180</v>
      </c>
      <c r="H21" s="22">
        <v>3965</v>
      </c>
      <c r="I21" s="21"/>
      <c r="J21" s="144" t="s">
        <v>87</v>
      </c>
    </row>
    <row r="22" spans="1:10" s="2" customFormat="1" ht="30" customHeight="1" x14ac:dyDescent="0.25">
      <c r="A22" s="20" t="s">
        <v>47</v>
      </c>
      <c r="B22" s="21"/>
      <c r="C22" s="22">
        <v>50</v>
      </c>
      <c r="D22" s="22">
        <f>Payments!D5</f>
        <v>0</v>
      </c>
      <c r="E22" s="156">
        <v>0</v>
      </c>
      <c r="F22" s="21"/>
      <c r="G22" s="22">
        <v>50</v>
      </c>
      <c r="H22" s="22">
        <v>50</v>
      </c>
      <c r="I22" s="21"/>
      <c r="J22" s="24" t="s">
        <v>89</v>
      </c>
    </row>
    <row r="23" spans="1:10" s="2" customFormat="1" ht="30" customHeight="1" x14ac:dyDescent="0.25">
      <c r="A23" s="20" t="s">
        <v>68</v>
      </c>
      <c r="B23" s="21"/>
      <c r="C23" s="22">
        <v>96</v>
      </c>
      <c r="D23" s="22">
        <f>Payments!E5</f>
        <v>96</v>
      </c>
      <c r="E23" s="157">
        <v>96</v>
      </c>
      <c r="F23" s="21"/>
      <c r="G23" s="22">
        <v>96</v>
      </c>
      <c r="H23" s="22">
        <v>96</v>
      </c>
      <c r="I23" s="21"/>
      <c r="J23" s="24" t="s">
        <v>88</v>
      </c>
    </row>
    <row r="24" spans="1:10" s="2" customFormat="1" ht="30" customHeight="1" x14ac:dyDescent="0.25">
      <c r="A24" s="20" t="s">
        <v>45</v>
      </c>
      <c r="B24" s="21"/>
      <c r="C24" s="22">
        <v>100</v>
      </c>
      <c r="D24" s="22">
        <f>Payments!F5</f>
        <v>163.85</v>
      </c>
      <c r="E24" s="155">
        <f>D24</f>
        <v>163.85</v>
      </c>
      <c r="F24" s="21"/>
      <c r="G24" s="22">
        <v>110</v>
      </c>
      <c r="H24" s="22">
        <v>120</v>
      </c>
      <c r="I24" s="21"/>
      <c r="J24" s="24" t="s">
        <v>90</v>
      </c>
    </row>
    <row r="25" spans="1:10" s="2" customFormat="1" ht="30" customHeight="1" x14ac:dyDescent="0.25">
      <c r="A25" s="20" t="s">
        <v>210</v>
      </c>
      <c r="B25" s="21"/>
      <c r="C25" s="22">
        <v>0</v>
      </c>
      <c r="D25" s="22">
        <f>Payments!G5</f>
        <v>241.24</v>
      </c>
      <c r="E25" s="155">
        <f>D25</f>
        <v>241.24</v>
      </c>
      <c r="F25" s="21"/>
      <c r="G25" s="22">
        <v>0</v>
      </c>
      <c r="H25" s="22">
        <v>0</v>
      </c>
      <c r="I25" s="21"/>
      <c r="J25" s="24" t="s">
        <v>90</v>
      </c>
    </row>
    <row r="26" spans="1:10" s="2" customFormat="1" ht="30" customHeight="1" x14ac:dyDescent="0.25">
      <c r="A26" s="20" t="s">
        <v>69</v>
      </c>
      <c r="B26" s="21"/>
      <c r="C26" s="22">
        <v>200</v>
      </c>
      <c r="D26" s="22">
        <f>Payments!H5</f>
        <v>220</v>
      </c>
      <c r="E26" s="157">
        <f>D26</f>
        <v>220</v>
      </c>
      <c r="F26" s="21"/>
      <c r="G26" s="22">
        <v>200</v>
      </c>
      <c r="H26" s="22">
        <v>200</v>
      </c>
      <c r="I26" s="21"/>
      <c r="J26" s="24" t="s">
        <v>92</v>
      </c>
    </row>
    <row r="27" spans="1:10" s="2" customFormat="1" ht="30" customHeight="1" x14ac:dyDescent="0.25">
      <c r="A27" s="20" t="s">
        <v>8</v>
      </c>
      <c r="B27" s="21"/>
      <c r="C27" s="22">
        <v>230</v>
      </c>
      <c r="D27" s="22">
        <f>Payments!I5</f>
        <v>370.38</v>
      </c>
      <c r="E27" s="155">
        <v>370.38</v>
      </c>
      <c r="F27" s="21"/>
      <c r="G27" s="22">
        <v>380</v>
      </c>
      <c r="H27" s="22">
        <v>250</v>
      </c>
      <c r="I27" s="21"/>
      <c r="J27" s="24" t="s">
        <v>91</v>
      </c>
    </row>
    <row r="28" spans="1:10" s="2" customFormat="1" ht="30" customHeight="1" x14ac:dyDescent="0.25">
      <c r="A28" s="20" t="s">
        <v>144</v>
      </c>
      <c r="B28" s="21"/>
      <c r="C28" s="22">
        <v>225</v>
      </c>
      <c r="D28" s="22">
        <f>Payments!J5</f>
        <v>219.2</v>
      </c>
      <c r="E28" s="157">
        <f>D28</f>
        <v>219.2</v>
      </c>
      <c r="F28" s="21"/>
      <c r="G28" s="22">
        <v>235</v>
      </c>
      <c r="H28" s="22">
        <v>250</v>
      </c>
      <c r="I28" s="21"/>
      <c r="J28" s="24" t="s">
        <v>95</v>
      </c>
    </row>
    <row r="29" spans="1:10" s="2" customFormat="1" ht="30" customHeight="1" x14ac:dyDescent="0.25">
      <c r="A29" s="20" t="s">
        <v>46</v>
      </c>
      <c r="B29" s="21"/>
      <c r="C29" s="22">
        <v>100</v>
      </c>
      <c r="D29" s="22">
        <f>Payments!K5</f>
        <v>60</v>
      </c>
      <c r="E29" s="157">
        <f>D29</f>
        <v>60</v>
      </c>
      <c r="F29" s="21"/>
      <c r="G29" s="22">
        <v>100</v>
      </c>
      <c r="H29" s="22">
        <v>100</v>
      </c>
      <c r="I29" s="21"/>
      <c r="J29" s="24" t="s">
        <v>96</v>
      </c>
    </row>
    <row r="30" spans="1:10" s="2" customFormat="1" ht="30" customHeight="1" x14ac:dyDescent="0.25">
      <c r="A30" s="20" t="s">
        <v>63</v>
      </c>
      <c r="B30" s="21"/>
      <c r="C30" s="22">
        <v>225</v>
      </c>
      <c r="D30" s="22">
        <f>Payments!L5</f>
        <v>225</v>
      </c>
      <c r="E30" s="157">
        <v>225</v>
      </c>
      <c r="F30" s="21"/>
      <c r="G30" s="22">
        <v>235</v>
      </c>
      <c r="H30" s="22">
        <v>250</v>
      </c>
      <c r="I30" s="21"/>
      <c r="J30" s="24" t="s">
        <v>93</v>
      </c>
    </row>
    <row r="31" spans="1:10" s="2" customFormat="1" ht="30" customHeight="1" x14ac:dyDescent="0.25">
      <c r="A31" s="20" t="s">
        <v>64</v>
      </c>
      <c r="B31" s="21"/>
      <c r="C31" s="22">
        <v>75</v>
      </c>
      <c r="D31" s="22">
        <f>Payments!M5</f>
        <v>85</v>
      </c>
      <c r="E31" s="155">
        <v>85</v>
      </c>
      <c r="F31" s="21"/>
      <c r="G31" s="22">
        <v>0</v>
      </c>
      <c r="H31" s="22">
        <v>80</v>
      </c>
      <c r="I31" s="21"/>
      <c r="J31" s="24" t="s">
        <v>94</v>
      </c>
    </row>
    <row r="32" spans="1:10" s="2" customFormat="1" ht="30" customHeight="1" x14ac:dyDescent="0.25">
      <c r="A32" s="20" t="s">
        <v>12</v>
      </c>
      <c r="B32" s="21"/>
      <c r="C32" s="22">
        <v>2903</v>
      </c>
      <c r="D32" s="22">
        <f>Payments!N5</f>
        <v>2824.7</v>
      </c>
      <c r="E32" s="156">
        <v>2824.7</v>
      </c>
      <c r="F32" s="21"/>
      <c r="G32" s="22">
        <v>2961</v>
      </c>
      <c r="H32" s="22">
        <v>3020</v>
      </c>
      <c r="I32" s="21"/>
      <c r="J32" s="24" t="s">
        <v>98</v>
      </c>
    </row>
    <row r="33" spans="1:10" s="2" customFormat="1" ht="30" customHeight="1" x14ac:dyDescent="0.25">
      <c r="A33" s="20" t="s">
        <v>99</v>
      </c>
      <c r="B33" s="21"/>
      <c r="C33" s="22">
        <v>100</v>
      </c>
      <c r="D33" s="22">
        <f>Payments!O5</f>
        <v>110</v>
      </c>
      <c r="E33" s="155">
        <v>110</v>
      </c>
      <c r="F33" s="21"/>
      <c r="G33" s="22">
        <v>150</v>
      </c>
      <c r="H33" s="22">
        <v>150</v>
      </c>
      <c r="I33" s="21"/>
      <c r="J33" s="24" t="s">
        <v>100</v>
      </c>
    </row>
    <row r="34" spans="1:10" s="2" customFormat="1" ht="30" customHeight="1" x14ac:dyDescent="0.25">
      <c r="A34" s="20" t="s">
        <v>49</v>
      </c>
      <c r="B34" s="21"/>
      <c r="C34" s="22">
        <v>150</v>
      </c>
      <c r="D34" s="22">
        <f>Payments!P5</f>
        <v>176.9</v>
      </c>
      <c r="E34" s="155">
        <f>D34</f>
        <v>176.9</v>
      </c>
      <c r="F34" s="21"/>
      <c r="G34" s="22">
        <v>50</v>
      </c>
      <c r="H34" s="22">
        <v>50</v>
      </c>
      <c r="I34" s="21"/>
      <c r="J34" s="23" t="s">
        <v>102</v>
      </c>
    </row>
    <row r="35" spans="1:10" s="2" customFormat="1" ht="30" customHeight="1" x14ac:dyDescent="0.25">
      <c r="A35" s="20" t="s">
        <v>14</v>
      </c>
      <c r="B35" s="21"/>
      <c r="C35" s="22">
        <v>175</v>
      </c>
      <c r="D35" s="22">
        <f>Payments!Q5</f>
        <v>185</v>
      </c>
      <c r="E35" s="155">
        <v>185</v>
      </c>
      <c r="F35" s="21"/>
      <c r="G35" s="22">
        <v>200</v>
      </c>
      <c r="H35" s="22">
        <v>200</v>
      </c>
      <c r="I35" s="21"/>
      <c r="J35" s="24" t="s">
        <v>97</v>
      </c>
    </row>
    <row r="36" spans="1:10" s="2" customFormat="1" ht="30" customHeight="1" x14ac:dyDescent="0.25">
      <c r="A36" s="20" t="s">
        <v>48</v>
      </c>
      <c r="B36" s="21"/>
      <c r="C36" s="22">
        <v>500</v>
      </c>
      <c r="D36" s="22">
        <f>Payments!R5</f>
        <v>0</v>
      </c>
      <c r="E36" s="156">
        <v>0</v>
      </c>
      <c r="F36" s="21"/>
      <c r="G36" s="22">
        <v>0</v>
      </c>
      <c r="H36" s="22">
        <v>500</v>
      </c>
      <c r="I36" s="21"/>
      <c r="J36" s="24" t="s">
        <v>103</v>
      </c>
    </row>
    <row r="37" spans="1:10" s="2" customFormat="1" ht="30" customHeight="1" x14ac:dyDescent="0.25">
      <c r="A37" s="20" t="s">
        <v>200</v>
      </c>
      <c r="B37" s="21"/>
      <c r="C37" s="22"/>
      <c r="D37" s="22">
        <f>Payments!S5</f>
        <v>199.98</v>
      </c>
      <c r="E37" s="155">
        <v>199.98</v>
      </c>
      <c r="F37" s="21"/>
      <c r="G37" s="22">
        <v>0</v>
      </c>
      <c r="H37" s="22">
        <v>0</v>
      </c>
      <c r="I37" s="21"/>
      <c r="J37" s="24" t="s">
        <v>103</v>
      </c>
    </row>
    <row r="38" spans="1:10" s="2" customFormat="1" ht="30" customHeight="1" x14ac:dyDescent="0.25">
      <c r="A38" s="20" t="s">
        <v>29</v>
      </c>
      <c r="B38" s="21"/>
      <c r="C38" s="22">
        <v>0</v>
      </c>
      <c r="D38" s="22">
        <f>Payments!T5</f>
        <v>431.88</v>
      </c>
      <c r="E38" s="22"/>
      <c r="F38" s="21"/>
      <c r="G38" s="22">
        <v>0</v>
      </c>
      <c r="H38" s="22">
        <v>0</v>
      </c>
      <c r="I38" s="21"/>
      <c r="J38" s="24" t="s">
        <v>103</v>
      </c>
    </row>
    <row r="39" spans="1:10" s="2" customFormat="1" ht="20" customHeight="1" x14ac:dyDescent="0.25">
      <c r="A39" s="25" t="s">
        <v>15</v>
      </c>
      <c r="B39" s="26"/>
      <c r="C39" s="27">
        <f>SUM(C21:C38)</f>
        <v>8865.26</v>
      </c>
      <c r="D39" s="27">
        <f>SUM(D21:D38)</f>
        <v>10018.879999999997</v>
      </c>
      <c r="E39" s="27">
        <f>SUM(E21:E38)</f>
        <v>9586.9999999999982</v>
      </c>
      <c r="F39" s="26"/>
      <c r="G39" s="27">
        <f>SUM(G21:G38)</f>
        <v>8947</v>
      </c>
      <c r="H39" s="27">
        <f>SUM(H21:H38)</f>
        <v>9281</v>
      </c>
      <c r="I39" s="26"/>
      <c r="J39" s="24"/>
    </row>
    <row r="40" spans="1:10" ht="20" hidden="1" customHeight="1" x14ac:dyDescent="0.3"/>
    <row r="41" spans="1:10" s="2" customFormat="1" ht="17" hidden="1" customHeight="1" x14ac:dyDescent="0.25">
      <c r="A41" s="6"/>
      <c r="B41" s="7"/>
      <c r="C41" s="8"/>
      <c r="D41" s="9" t="s">
        <v>72</v>
      </c>
      <c r="E41" s="10"/>
      <c r="F41" s="7"/>
      <c r="G41" s="11" t="s">
        <v>73</v>
      </c>
      <c r="H41" s="11" t="s">
        <v>74</v>
      </c>
      <c r="I41" s="7"/>
      <c r="J41" s="11" t="s">
        <v>75</v>
      </c>
    </row>
    <row r="42" spans="1:10" s="2" customFormat="1" ht="66" customHeight="1" x14ac:dyDescent="0.25">
      <c r="A42" s="38" t="s">
        <v>104</v>
      </c>
      <c r="B42" s="13"/>
      <c r="C42" s="14" t="s">
        <v>193</v>
      </c>
      <c r="D42" s="14" t="s">
        <v>145</v>
      </c>
      <c r="E42" s="15" t="s">
        <v>146</v>
      </c>
      <c r="F42" s="13"/>
      <c r="G42" s="15" t="s">
        <v>78</v>
      </c>
      <c r="H42" s="15" t="s">
        <v>78</v>
      </c>
      <c r="I42" s="13"/>
      <c r="J42" s="31"/>
    </row>
    <row r="43" spans="1:10" s="2" customFormat="1" ht="20" hidden="1" customHeight="1" x14ac:dyDescent="0.25">
      <c r="A43" s="16" t="s">
        <v>104</v>
      </c>
      <c r="B43" s="7"/>
      <c r="C43" s="17"/>
      <c r="D43" s="18"/>
      <c r="E43" s="19"/>
      <c r="F43" s="7"/>
      <c r="G43" s="18"/>
      <c r="H43" s="19"/>
      <c r="I43" s="7"/>
      <c r="J43" s="19"/>
    </row>
    <row r="44" spans="1:10" s="2" customFormat="1" ht="20" customHeight="1" x14ac:dyDescent="0.25">
      <c r="A44" s="39" t="s">
        <v>70</v>
      </c>
      <c r="B44" s="37"/>
      <c r="C44" s="22">
        <f>C47-C45-C46</f>
        <v>4212.37</v>
      </c>
      <c r="D44" s="22">
        <f>E15</f>
        <v>807.06999999999789</v>
      </c>
      <c r="E44" s="22">
        <f>C44-D44</f>
        <v>3405.300000000002</v>
      </c>
      <c r="F44" s="37"/>
      <c r="G44" s="22">
        <f>G47-G45-G46</f>
        <v>3164.4000000000024</v>
      </c>
      <c r="H44" s="22">
        <f>H47-H45-H46</f>
        <v>3406.6000000000031</v>
      </c>
      <c r="I44" s="37"/>
      <c r="J44" s="23" t="s">
        <v>105</v>
      </c>
    </row>
    <row r="45" spans="1:10" s="2" customFormat="1" ht="20" customHeight="1" x14ac:dyDescent="0.25">
      <c r="A45" s="39" t="s">
        <v>50</v>
      </c>
      <c r="B45" s="37"/>
      <c r="C45" s="22">
        <v>1739.18</v>
      </c>
      <c r="D45" s="22">
        <v>0</v>
      </c>
      <c r="E45" s="22">
        <f>C45-D45</f>
        <v>1739.18</v>
      </c>
      <c r="F45" s="37"/>
      <c r="G45" s="22">
        <v>1994.18</v>
      </c>
      <c r="H45" s="22">
        <v>1994.18</v>
      </c>
      <c r="I45" s="37"/>
      <c r="J45" s="23" t="s">
        <v>106</v>
      </c>
    </row>
    <row r="46" spans="1:10" s="2" customFormat="1" ht="20" customHeight="1" x14ac:dyDescent="0.25">
      <c r="A46" s="39" t="s">
        <v>192</v>
      </c>
      <c r="B46" s="37"/>
      <c r="C46" s="22">
        <v>109.74</v>
      </c>
      <c r="D46" s="22">
        <v>109.74</v>
      </c>
      <c r="E46" s="22">
        <f>C46-D46</f>
        <v>0</v>
      </c>
      <c r="F46" s="37"/>
      <c r="G46" s="22">
        <v>0</v>
      </c>
      <c r="H46" s="22">
        <v>0</v>
      </c>
      <c r="I46" s="37"/>
      <c r="J46" s="23" t="s">
        <v>106</v>
      </c>
    </row>
    <row r="47" spans="1:10" s="2" customFormat="1" ht="20" customHeight="1" x14ac:dyDescent="0.25">
      <c r="A47" s="12" t="s">
        <v>107</v>
      </c>
      <c r="B47" s="40"/>
      <c r="C47" s="27">
        <f>Summary!F41</f>
        <v>6061.29</v>
      </c>
      <c r="D47" s="27">
        <f>SUM(D44:D46)</f>
        <v>916.8099999999979</v>
      </c>
      <c r="E47" s="27">
        <f>SUM(E44:E46)</f>
        <v>5144.4800000000023</v>
      </c>
      <c r="F47" s="40"/>
      <c r="G47" s="27">
        <f>E47-G15</f>
        <v>5158.5800000000027</v>
      </c>
      <c r="H47" s="27">
        <f>G47-H15</f>
        <v>5400.7800000000034</v>
      </c>
      <c r="I47" s="40"/>
      <c r="J47" s="24"/>
    </row>
    <row r="48" spans="1:10" ht="17" customHeight="1" x14ac:dyDescent="0.3"/>
    <row r="49" spans="1:10" ht="30" hidden="1" customHeight="1" x14ac:dyDescent="0.3">
      <c r="A49" s="145" t="s">
        <v>108</v>
      </c>
      <c r="B49" s="146"/>
      <c r="C49" s="147">
        <f>C39-500</f>
        <v>8365.26</v>
      </c>
      <c r="D49" s="147">
        <f>C39-C38</f>
        <v>8865.26</v>
      </c>
      <c r="E49" s="147">
        <f>E39-E38</f>
        <v>9586.9999999999982</v>
      </c>
      <c r="F49" s="148"/>
      <c r="G49" s="147">
        <f>G39-G38</f>
        <v>8947</v>
      </c>
      <c r="H49" s="147">
        <f>H39-H38</f>
        <v>9281</v>
      </c>
    </row>
    <row r="50" spans="1:10" ht="30" hidden="1" customHeight="1" x14ac:dyDescent="0.3">
      <c r="A50" s="149" t="s">
        <v>109</v>
      </c>
      <c r="B50" s="150"/>
      <c r="C50" s="151">
        <f>(C44/C49)*12</f>
        <v>6.0426621527603448</v>
      </c>
      <c r="D50" s="151">
        <f>(D44/D49)*12</f>
        <v>1.0924485012283873</v>
      </c>
      <c r="E50" s="151">
        <f>(E44/E49)*12</f>
        <v>4.2623969959319945</v>
      </c>
      <c r="F50" s="152"/>
      <c r="G50" s="151">
        <f>(G44/G49)*12</f>
        <v>4.2441935844417156</v>
      </c>
      <c r="H50" s="151">
        <f>(H44/H49)*12</f>
        <v>4.4046115720288803</v>
      </c>
    </row>
    <row r="51" spans="1:10" ht="20" hidden="1" customHeight="1" x14ac:dyDescent="0.3">
      <c r="A51" s="41"/>
    </row>
    <row r="52" spans="1:10" ht="20" hidden="1" customHeight="1" x14ac:dyDescent="0.3">
      <c r="C52" s="7"/>
      <c r="D52" s="42"/>
      <c r="E52" s="3"/>
      <c r="F52" s="43"/>
      <c r="G52" s="44" t="s">
        <v>110</v>
      </c>
      <c r="H52" s="45"/>
      <c r="I52" s="46"/>
      <c r="J52" s="47"/>
    </row>
    <row r="53" spans="1:10" ht="20" hidden="1" customHeight="1" x14ac:dyDescent="0.3">
      <c r="C53" s="7"/>
      <c r="D53" s="7"/>
      <c r="E53" s="48"/>
      <c r="F53" s="43"/>
      <c r="G53" s="11" t="s">
        <v>111</v>
      </c>
      <c r="H53" s="11" t="s">
        <v>42</v>
      </c>
      <c r="I53" s="49"/>
      <c r="J53" s="47"/>
    </row>
    <row r="54" spans="1:10" s="2" customFormat="1" ht="20" hidden="1" customHeight="1" x14ac:dyDescent="0.25">
      <c r="A54" s="7"/>
      <c r="C54" s="50"/>
      <c r="D54" s="51"/>
      <c r="E54" s="11" t="s">
        <v>112</v>
      </c>
      <c r="F54" s="52"/>
      <c r="G54" s="53" t="e">
        <f>#REF!/#REF!</f>
        <v>#REF!</v>
      </c>
      <c r="H54" s="54">
        <v>4500</v>
      </c>
      <c r="I54" s="46"/>
      <c r="J54" s="55"/>
    </row>
    <row r="55" spans="1:10" s="2" customFormat="1" ht="20" hidden="1" customHeight="1" x14ac:dyDescent="0.25">
      <c r="A55" s="7"/>
      <c r="C55" s="50"/>
      <c r="D55" s="51"/>
      <c r="E55" s="11" t="s">
        <v>51</v>
      </c>
      <c r="F55" s="52"/>
      <c r="G55" s="53" t="e">
        <f>#REF!/#REF!</f>
        <v>#REF!</v>
      </c>
      <c r="H55" s="54">
        <v>4500</v>
      </c>
      <c r="I55" s="46"/>
      <c r="J55" s="56"/>
    </row>
    <row r="56" spans="1:10" s="2" customFormat="1" ht="20" hidden="1" customHeight="1" x14ac:dyDescent="0.25">
      <c r="A56" s="7"/>
      <c r="C56" s="50"/>
      <c r="D56" s="51"/>
      <c r="E56" s="11" t="s">
        <v>62</v>
      </c>
      <c r="F56" s="52"/>
      <c r="G56" s="53" t="e">
        <f>#REF!/#REF!</f>
        <v>#REF!</v>
      </c>
      <c r="H56" s="54">
        <v>4850</v>
      </c>
      <c r="I56" s="46"/>
      <c r="J56" s="56" t="e">
        <f>(G56-G55)/G55</f>
        <v>#REF!</v>
      </c>
    </row>
    <row r="57" spans="1:10" s="2" customFormat="1" ht="20" hidden="1" customHeight="1" x14ac:dyDescent="0.25">
      <c r="E57" s="57"/>
      <c r="F57" s="37"/>
    </row>
    <row r="58" spans="1:10" ht="20" hidden="1" customHeight="1" x14ac:dyDescent="0.3">
      <c r="C58" s="58"/>
      <c r="D58" s="58"/>
      <c r="E58" s="59"/>
      <c r="G58" s="44" t="s">
        <v>113</v>
      </c>
      <c r="H58" s="45"/>
    </row>
    <row r="59" spans="1:10" s="58" customFormat="1" ht="20" hidden="1" customHeight="1" x14ac:dyDescent="0.25">
      <c r="A59" s="58">
        <v>1</v>
      </c>
      <c r="C59" s="60" t="s">
        <v>114</v>
      </c>
      <c r="D59" s="61"/>
      <c r="E59" s="62"/>
      <c r="F59" s="61"/>
      <c r="G59" s="61"/>
      <c r="H59" s="61"/>
      <c r="I59" s="61"/>
      <c r="J59" s="63"/>
    </row>
    <row r="60" spans="1:10" s="58" customFormat="1" ht="20" hidden="1" customHeight="1" x14ac:dyDescent="0.25">
      <c r="A60" s="58">
        <v>2</v>
      </c>
      <c r="C60" s="60" t="s">
        <v>115</v>
      </c>
      <c r="D60" s="61"/>
      <c r="E60" s="62"/>
      <c r="F60" s="61"/>
      <c r="G60" s="61"/>
      <c r="H60" s="61"/>
      <c r="I60" s="61"/>
      <c r="J60" s="63"/>
    </row>
    <row r="61" spans="1:10" s="58" customFormat="1" ht="20" hidden="1" customHeight="1" x14ac:dyDescent="0.25">
      <c r="A61" s="58">
        <v>3</v>
      </c>
      <c r="C61" s="60" t="s">
        <v>116</v>
      </c>
      <c r="D61" s="61"/>
      <c r="E61" s="62"/>
      <c r="F61" s="61"/>
      <c r="G61" s="61"/>
      <c r="H61" s="61"/>
      <c r="I61" s="61"/>
      <c r="J61" s="63"/>
    </row>
    <row r="62" spans="1:10" s="58" customFormat="1" ht="20" hidden="1" customHeight="1" x14ac:dyDescent="0.25">
      <c r="E62" s="59"/>
    </row>
    <row r="63" spans="1:10" s="58" customFormat="1" ht="20" hidden="1" customHeight="1" x14ac:dyDescent="0.25">
      <c r="E63" s="59"/>
      <c r="G63" s="44" t="s">
        <v>65</v>
      </c>
      <c r="H63" s="45"/>
    </row>
    <row r="64" spans="1:10" s="58" customFormat="1" ht="20" hidden="1" customHeight="1" x14ac:dyDescent="0.25">
      <c r="C64" s="60" t="s">
        <v>117</v>
      </c>
      <c r="D64" s="61"/>
      <c r="E64" s="62"/>
      <c r="F64" s="61"/>
      <c r="G64" s="61"/>
      <c r="H64" s="61"/>
      <c r="I64" s="61"/>
      <c r="J64" s="63"/>
    </row>
    <row r="65" spans="3:10" s="64" customFormat="1" ht="20" hidden="1" customHeight="1" x14ac:dyDescent="0.35">
      <c r="C65" s="65" t="s">
        <v>118</v>
      </c>
      <c r="D65" s="66"/>
      <c r="E65" s="67"/>
      <c r="F65" s="66"/>
      <c r="G65" s="66"/>
      <c r="H65" s="66"/>
      <c r="I65" s="66"/>
      <c r="J65" s="68"/>
    </row>
    <row r="66" spans="3:10" s="36" customFormat="1" ht="20" hidden="1" customHeight="1" x14ac:dyDescent="0.25">
      <c r="C66" s="69" t="s">
        <v>119</v>
      </c>
      <c r="D66" s="70"/>
      <c r="E66" s="71"/>
      <c r="F66" s="70"/>
      <c r="G66" s="70"/>
      <c r="H66" s="70"/>
      <c r="I66" s="70"/>
      <c r="J66" s="72"/>
    </row>
    <row r="67" spans="3:10" ht="20" customHeight="1" x14ac:dyDescent="0.3">
      <c r="D67" s="29"/>
    </row>
  </sheetData>
  <printOptions horizontalCentered="1"/>
  <pageMargins left="0.39370078740157483" right="0.39370078740157483" top="0.39370078740157483" bottom="0.39370078740157483" header="0.51181102362204722" footer="0.51181102362204722"/>
  <pageSetup paperSize="9" scale="66" fitToWidth="0" orientation="portrait" horizontalDpi="300" verticalDpi="300" r:id="rId1"/>
  <headerFooter alignWithMargins="0"/>
  <rowBreaks count="1" manualBreakCount="1">
    <brk id="48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9C5B7-F967-4CEE-98D9-DF741441B0BA}">
  <dimension ref="A1:Z33"/>
  <sheetViews>
    <sheetView zoomScaleNormal="100" workbookViewId="0">
      <pane xSplit="1" topLeftCell="K1" activePane="topRight" state="frozen"/>
      <selection pane="topRight" activeCell="Y17" sqref="Y17"/>
    </sheetView>
  </sheetViews>
  <sheetFormatPr defaultRowHeight="15.5" x14ac:dyDescent="0.35"/>
  <cols>
    <col min="1" max="1" width="30.26953125" style="74" customWidth="1"/>
    <col min="2" max="2" width="2.81640625" style="74" customWidth="1"/>
    <col min="3" max="3" width="13.1796875" style="77" customWidth="1"/>
    <col min="4" max="4" width="2.81640625" style="74" customWidth="1"/>
    <col min="5" max="5" width="13.1796875" style="77" customWidth="1"/>
    <col min="6" max="6" width="2.81640625" style="74" customWidth="1"/>
    <col min="7" max="7" width="13.1796875" style="77" customWidth="1"/>
    <col min="8" max="8" width="2.81640625" style="74" customWidth="1"/>
    <col min="9" max="9" width="13.1796875" style="77" customWidth="1"/>
    <col min="10" max="10" width="2.81640625" style="74" customWidth="1"/>
    <col min="11" max="11" width="13.1796875" style="77" customWidth="1"/>
    <col min="12" max="12" width="2.81640625" style="74" customWidth="1"/>
    <col min="13" max="13" width="13.1796875" style="77" customWidth="1"/>
    <col min="14" max="14" width="2.81640625" style="74" customWidth="1"/>
    <col min="15" max="15" width="13.1796875" style="77" customWidth="1"/>
    <col min="16" max="16" width="2.81640625" style="74" customWidth="1"/>
    <col min="17" max="17" width="13.1796875" style="77" customWidth="1"/>
    <col min="18" max="18" width="2.81640625" style="74" customWidth="1"/>
    <col min="19" max="19" width="13.1796875" style="77" customWidth="1"/>
    <col min="20" max="20" width="2.81640625" style="74" customWidth="1"/>
    <col min="21" max="21" width="13.1796875" style="77" customWidth="1"/>
    <col min="22" max="22" width="2.81640625" style="74" customWidth="1"/>
    <col min="23" max="23" width="13.1796875" style="77" customWidth="1"/>
    <col min="24" max="24" width="2.81640625" style="74" customWidth="1"/>
    <col min="25" max="25" width="13.1796875" style="77" customWidth="1"/>
    <col min="26" max="26" width="10.1796875" style="74" bestFit="1" customWidth="1"/>
    <col min="27" max="16384" width="8.7265625" style="74"/>
  </cols>
  <sheetData>
    <row r="1" spans="1:26" s="95" customFormat="1" ht="15.75" customHeight="1" x14ac:dyDescent="0.35">
      <c r="A1" s="94"/>
      <c r="G1" s="100" t="s">
        <v>0</v>
      </c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</row>
    <row r="2" spans="1:26" s="95" customFormat="1" ht="15.75" customHeight="1" x14ac:dyDescent="0.35">
      <c r="A2" s="94"/>
      <c r="B2" s="97"/>
      <c r="C2" s="97"/>
      <c r="D2" s="97"/>
      <c r="E2" s="97"/>
      <c r="F2" s="97"/>
      <c r="G2" s="100" t="s">
        <v>185</v>
      </c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</row>
    <row r="3" spans="1:26" s="95" customFormat="1" ht="15.75" customHeight="1" x14ac:dyDescent="0.35">
      <c r="A3" s="94"/>
      <c r="B3" s="97"/>
      <c r="C3" s="97"/>
      <c r="D3" s="97"/>
      <c r="E3" s="97"/>
      <c r="F3" s="97"/>
      <c r="G3" s="100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</row>
    <row r="4" spans="1:26" s="95" customFormat="1" ht="15.75" customHeight="1" x14ac:dyDescent="0.35">
      <c r="A4" s="94"/>
      <c r="B4" s="97"/>
      <c r="C4" s="97"/>
      <c r="D4" s="97"/>
      <c r="E4" s="97"/>
      <c r="F4" s="97"/>
      <c r="G4" s="97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</row>
    <row r="5" spans="1:26" ht="14.5" customHeight="1" x14ac:dyDescent="0.35">
      <c r="A5" s="73" t="s">
        <v>138</v>
      </c>
      <c r="C5" s="82" t="s">
        <v>150</v>
      </c>
      <c r="E5" s="82" t="s">
        <v>151</v>
      </c>
      <c r="G5" s="82" t="s">
        <v>159</v>
      </c>
      <c r="I5" s="82" t="s">
        <v>163</v>
      </c>
      <c r="K5" s="82" t="s">
        <v>182</v>
      </c>
      <c r="M5" s="82" t="s">
        <v>164</v>
      </c>
      <c r="O5" s="82" t="s">
        <v>169</v>
      </c>
      <c r="Q5" s="82" t="s">
        <v>170</v>
      </c>
      <c r="S5" s="82" t="s">
        <v>173</v>
      </c>
      <c r="U5" s="82" t="s">
        <v>174</v>
      </c>
      <c r="W5" s="82" t="s">
        <v>180</v>
      </c>
      <c r="Y5" s="82" t="s">
        <v>181</v>
      </c>
    </row>
    <row r="7" spans="1:26" x14ac:dyDescent="0.35">
      <c r="A7" s="74" t="s">
        <v>139</v>
      </c>
      <c r="C7" s="77">
        <v>6061.29</v>
      </c>
      <c r="E7" s="77">
        <v>6061.29</v>
      </c>
      <c r="G7" s="77">
        <v>6061.29</v>
      </c>
      <c r="I7" s="77">
        <v>6061.29</v>
      </c>
      <c r="K7" s="77">
        <v>6061.29</v>
      </c>
      <c r="M7" s="77">
        <v>6061.29</v>
      </c>
      <c r="O7" s="77">
        <v>6061.29</v>
      </c>
      <c r="Q7" s="77">
        <v>6061.29</v>
      </c>
      <c r="S7" s="77">
        <v>6061.29</v>
      </c>
      <c r="U7" s="77">
        <v>6061.29</v>
      </c>
      <c r="W7" s="77">
        <v>6061.29</v>
      </c>
      <c r="Y7" s="77">
        <v>6061.29</v>
      </c>
    </row>
    <row r="9" spans="1:26" x14ac:dyDescent="0.35">
      <c r="A9" s="74" t="s">
        <v>40</v>
      </c>
      <c r="C9" s="77">
        <f>SUM(Receipts!I6:I7)</f>
        <v>2768.5</v>
      </c>
      <c r="E9" s="77">
        <f>SUM(Receipts!I6:I7)</f>
        <v>2768.5</v>
      </c>
      <c r="G9" s="77">
        <f>SUM(Receipts!I6:I7)</f>
        <v>2768.5</v>
      </c>
      <c r="I9" s="77">
        <f>SUM(Receipts!I6:I7)</f>
        <v>2768.5</v>
      </c>
      <c r="K9" s="77">
        <f>SUM(Receipts!I6:I7)</f>
        <v>2768.5</v>
      </c>
      <c r="M9" s="77">
        <f>SUM(Receipts!I6:I9)</f>
        <v>5537</v>
      </c>
      <c r="O9" s="77">
        <f>SUM(Receipts!I6:I9)</f>
        <v>5537</v>
      </c>
      <c r="Q9" s="77">
        <f>SUM(Receipts!I6:I9)</f>
        <v>5537</v>
      </c>
      <c r="S9" s="77">
        <f>SUM(Receipts!I6:I9)</f>
        <v>5537</v>
      </c>
      <c r="U9" s="77">
        <f>SUM(Receipts!I6:I10)</f>
        <v>8670.19</v>
      </c>
      <c r="W9" s="77">
        <f>SUM(Receipts!I6:I10)</f>
        <v>8670.19</v>
      </c>
      <c r="Y9" s="77">
        <f>SUM(Receipts!I6:I11)</f>
        <v>9102.07</v>
      </c>
      <c r="Z9" s="81"/>
    </row>
    <row r="11" spans="1:26" x14ac:dyDescent="0.35">
      <c r="A11" s="74" t="s">
        <v>41</v>
      </c>
      <c r="C11" s="77">
        <f>SUM(Payments!U6:U7)</f>
        <v>175.17</v>
      </c>
      <c r="E11" s="77">
        <f>SUM(Payments!U6:U8)</f>
        <v>179.76999999999998</v>
      </c>
      <c r="G11" s="77">
        <f>SUM(Payments!U6:U15)</f>
        <v>1461.1</v>
      </c>
      <c r="I11" s="77">
        <f>SUM(Payments!U6:U17)</f>
        <v>1836.08</v>
      </c>
      <c r="K11" s="77">
        <f>SUM(Payments!U6:U19)</f>
        <v>2698.68</v>
      </c>
      <c r="M11" s="77">
        <f>SUM(Payments!U6:U24)</f>
        <v>3782.9699999999993</v>
      </c>
      <c r="O11" s="77">
        <f>SUM(Payments!U6:U25)</f>
        <v>3787.5699999999993</v>
      </c>
      <c r="Q11" s="77">
        <f>SUM(Payments!U6:U30)</f>
        <v>6301.869999999999</v>
      </c>
      <c r="S11" s="77">
        <f>SUM(Payments!U6:U35)</f>
        <v>7556.8099999999995</v>
      </c>
      <c r="U11" s="77">
        <f>SUM(Payments!U6:U39)</f>
        <v>7899.66</v>
      </c>
      <c r="W11" s="77">
        <f>SUM(Payments!U6:U47)</f>
        <v>9237.0300000000007</v>
      </c>
      <c r="Y11" s="77">
        <f>SUM(Payments!U6:U53)</f>
        <v>10018.880000000001</v>
      </c>
      <c r="Z11" s="81"/>
    </row>
    <row r="13" spans="1:26" ht="16" thickBot="1" x14ac:dyDescent="0.4">
      <c r="A13" s="74" t="s">
        <v>140</v>
      </c>
      <c r="C13" s="78">
        <f>SUM(C7+C9-C11)</f>
        <v>8654.6200000000008</v>
      </c>
      <c r="E13" s="78">
        <f>SUM(E7+E9-E11)</f>
        <v>8650.02</v>
      </c>
      <c r="G13" s="78">
        <f>SUM(G7+G9-G11)</f>
        <v>7368.6900000000005</v>
      </c>
      <c r="I13" s="78">
        <f>SUM(I7+I9-I11)</f>
        <v>6993.7100000000009</v>
      </c>
      <c r="K13" s="78">
        <f>SUM(K7+K9-K11)</f>
        <v>6131.1100000000006</v>
      </c>
      <c r="M13" s="78">
        <f>SUM(M7+M9-M11)</f>
        <v>7815.3200000000015</v>
      </c>
      <c r="O13" s="78">
        <f>SUM(O7+O9-O11)</f>
        <v>7810.7200000000012</v>
      </c>
      <c r="Q13" s="78">
        <f>SUM(Q7+Q9-Q11)</f>
        <v>5296.4200000000019</v>
      </c>
      <c r="S13" s="78">
        <f>SUM(S7+S9-S11)</f>
        <v>4041.4800000000014</v>
      </c>
      <c r="U13" s="78">
        <f>SUM(U7+U9-U11)</f>
        <v>6831.82</v>
      </c>
      <c r="W13" s="78">
        <f>SUM(W7+W9-W11)</f>
        <v>5494.4499999999989</v>
      </c>
      <c r="Y13" s="78">
        <f>SUM(Y7+Y9-Y11)</f>
        <v>5144.4799999999996</v>
      </c>
    </row>
    <row r="14" spans="1:26" ht="16" thickTop="1" x14ac:dyDescent="0.35"/>
    <row r="15" spans="1:26" x14ac:dyDescent="0.35">
      <c r="A15" s="73" t="s">
        <v>141</v>
      </c>
    </row>
    <row r="17" spans="1:25" x14ac:dyDescent="0.35">
      <c r="A17" s="74" t="s">
        <v>142</v>
      </c>
      <c r="C17" s="79">
        <v>8654.6200000000008</v>
      </c>
      <c r="E17" s="79">
        <v>8650.02</v>
      </c>
      <c r="G17" s="79">
        <v>7403.69</v>
      </c>
      <c r="I17" s="79">
        <v>6993.71</v>
      </c>
      <c r="K17" s="79">
        <v>6131.11</v>
      </c>
      <c r="M17" s="79">
        <v>7869.27</v>
      </c>
      <c r="O17" s="79">
        <v>7810.72</v>
      </c>
      <c r="Q17" s="79">
        <v>5368.42</v>
      </c>
      <c r="S17" s="79">
        <v>4041.48</v>
      </c>
      <c r="U17" s="79">
        <v>6831.82</v>
      </c>
      <c r="W17" s="79">
        <v>5534.45</v>
      </c>
      <c r="Y17" s="79">
        <v>5144.4799999999996</v>
      </c>
    </row>
    <row r="18" spans="1:25" ht="18" customHeight="1" x14ac:dyDescent="0.35">
      <c r="A18" s="75"/>
      <c r="C18" s="80"/>
      <c r="E18" s="80"/>
      <c r="G18" s="80"/>
      <c r="I18" s="80"/>
      <c r="K18" s="80"/>
      <c r="M18" s="80"/>
      <c r="O18" s="80"/>
      <c r="Q18" s="80"/>
      <c r="S18" s="80"/>
      <c r="U18" s="80"/>
      <c r="W18" s="80"/>
      <c r="Y18" s="80"/>
    </row>
    <row r="19" spans="1:25" x14ac:dyDescent="0.35">
      <c r="A19" s="73" t="s">
        <v>184</v>
      </c>
      <c r="G19" s="77">
        <v>35</v>
      </c>
      <c r="M19" s="77">
        <v>53.95</v>
      </c>
      <c r="Q19" s="77">
        <v>72</v>
      </c>
      <c r="W19" s="77">
        <v>40</v>
      </c>
    </row>
    <row r="20" spans="1:25" x14ac:dyDescent="0.35">
      <c r="A20" s="73" t="s">
        <v>183</v>
      </c>
      <c r="E20" s="153"/>
      <c r="I20" s="154"/>
      <c r="Q20" s="154"/>
    </row>
    <row r="21" spans="1:25" x14ac:dyDescent="0.35">
      <c r="A21" s="73"/>
    </row>
    <row r="23" spans="1:25" ht="16" thickBot="1" x14ac:dyDescent="0.4">
      <c r="C23" s="78">
        <f>C17-SUM(C19:C21)</f>
        <v>8654.6200000000008</v>
      </c>
      <c r="E23" s="78">
        <f>E17-SUM(E19:E21)</f>
        <v>8650.02</v>
      </c>
      <c r="G23" s="78">
        <f>G17-SUM(G19:G21)</f>
        <v>7368.69</v>
      </c>
      <c r="I23" s="78">
        <f>I17-SUM(I19:I21)</f>
        <v>6993.71</v>
      </c>
      <c r="K23" s="78">
        <f>K17-SUM(K19:K21)</f>
        <v>6131.11</v>
      </c>
      <c r="M23" s="78">
        <f>M17-SUM(M19:M21)</f>
        <v>7815.3200000000006</v>
      </c>
      <c r="O23" s="78">
        <f>O17-SUM(O19:O21)</f>
        <v>7810.72</v>
      </c>
      <c r="Q23" s="78">
        <f>Q17-SUM(Q19:Q21)</f>
        <v>5296.42</v>
      </c>
      <c r="S23" s="78">
        <f>S17-SUM(S19:S21)</f>
        <v>4041.48</v>
      </c>
      <c r="U23" s="78">
        <f>U17-SUM(U19:U21)</f>
        <v>6831.82</v>
      </c>
      <c r="W23" s="78">
        <f>W17-SUM(W19:W21)</f>
        <v>5494.45</v>
      </c>
      <c r="Y23" s="78">
        <f>Y17-SUM(Y19:Y21)</f>
        <v>5144.4799999999996</v>
      </c>
    </row>
    <row r="24" spans="1:25" ht="16.5" thickTop="1" thickBot="1" x14ac:dyDescent="0.4"/>
    <row r="25" spans="1:25" ht="16.5" thickTop="1" thickBot="1" x14ac:dyDescent="0.4">
      <c r="A25" s="73"/>
      <c r="C25" s="76" t="str">
        <f>IF(C13=C23,"Reconciled","Error")</f>
        <v>Reconciled</v>
      </c>
      <c r="E25" s="76" t="str">
        <f>IF(E13=E23,"Reconciled","Error")</f>
        <v>Reconciled</v>
      </c>
      <c r="G25" s="76" t="str">
        <f>IF(G13=G23,"Reconciled","Error")</f>
        <v>Reconciled</v>
      </c>
      <c r="I25" s="76" t="str">
        <f>IF(I13=I23,"Reconciled","Error")</f>
        <v>Reconciled</v>
      </c>
      <c r="K25" s="76" t="str">
        <f>IF(K13=K23,"Reconciled","Error")</f>
        <v>Reconciled</v>
      </c>
      <c r="M25" s="76" t="str">
        <f>IF(M13=M23,"Reconciled","Error")</f>
        <v>Reconciled</v>
      </c>
      <c r="O25" s="76" t="str">
        <f>IF(O13=O23,"Reconciled","Error")</f>
        <v>Reconciled</v>
      </c>
      <c r="Q25" s="76" t="str">
        <f>IF(Q13=Q23,"Reconciled","Error")</f>
        <v>Reconciled</v>
      </c>
      <c r="S25" s="76" t="str">
        <f>IF(S13=S23,"Reconciled","Error")</f>
        <v>Reconciled</v>
      </c>
      <c r="U25" s="76" t="str">
        <f>IF(U13=U23,"Reconciled","Error")</f>
        <v>Reconciled</v>
      </c>
      <c r="W25" s="76" t="str">
        <f>IF(W13=W23,"Reconciled","Error")</f>
        <v>Reconciled</v>
      </c>
      <c r="Y25" s="76" t="str">
        <f>IF(Y13=Y23,"Reconciled","Error")</f>
        <v>Reconciled</v>
      </c>
    </row>
    <row r="26" spans="1:25" ht="16" thickTop="1" x14ac:dyDescent="0.35"/>
    <row r="33" spans="3:25" x14ac:dyDescent="0.35">
      <c r="C33" s="81"/>
      <c r="E33" s="81"/>
      <c r="G33" s="81"/>
      <c r="I33" s="81"/>
      <c r="K33" s="81"/>
      <c r="M33" s="81"/>
      <c r="O33" s="81"/>
      <c r="Q33" s="81"/>
      <c r="S33" s="81"/>
      <c r="U33" s="81"/>
      <c r="W33" s="81"/>
      <c r="Y33" s="81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66F9-661C-4B08-A6C5-B06E942D5E49}">
  <dimension ref="A1:B16"/>
  <sheetViews>
    <sheetView topLeftCell="A4" workbookViewId="0">
      <selection activeCell="B17" sqref="B17"/>
    </sheetView>
  </sheetViews>
  <sheetFormatPr defaultRowHeight="12.5" x14ac:dyDescent="0.25"/>
  <cols>
    <col min="1" max="1" width="17.453125" bestFit="1" customWidth="1"/>
    <col min="2" max="2" width="20.08984375" bestFit="1" customWidth="1"/>
  </cols>
  <sheetData>
    <row r="1" spans="1:2" ht="13" x14ac:dyDescent="0.3">
      <c r="A1" s="134" t="s">
        <v>256</v>
      </c>
    </row>
    <row r="5" spans="1:2" x14ac:dyDescent="0.25">
      <c r="A5" t="s">
        <v>257</v>
      </c>
      <c r="B5" t="s">
        <v>258</v>
      </c>
    </row>
    <row r="6" spans="1:2" x14ac:dyDescent="0.25">
      <c r="A6" t="s">
        <v>265</v>
      </c>
      <c r="B6" t="s">
        <v>266</v>
      </c>
    </row>
    <row r="7" spans="1:2" x14ac:dyDescent="0.25">
      <c r="A7" t="s">
        <v>259</v>
      </c>
      <c r="B7" t="s">
        <v>260</v>
      </c>
    </row>
    <row r="8" spans="1:2" x14ac:dyDescent="0.25">
      <c r="A8" t="s">
        <v>261</v>
      </c>
      <c r="B8" t="s">
        <v>262</v>
      </c>
    </row>
    <row r="9" spans="1:2" x14ac:dyDescent="0.25">
      <c r="A9" t="s">
        <v>263</v>
      </c>
      <c r="B9" t="s">
        <v>264</v>
      </c>
    </row>
    <row r="13" spans="1:2" x14ac:dyDescent="0.25">
      <c r="A13" t="s">
        <v>267</v>
      </c>
      <c r="B13" t="s">
        <v>268</v>
      </c>
    </row>
    <row r="14" spans="1:2" x14ac:dyDescent="0.25">
      <c r="B14" t="s">
        <v>269</v>
      </c>
    </row>
    <row r="15" spans="1:2" x14ac:dyDescent="0.25">
      <c r="B15" t="s">
        <v>270</v>
      </c>
    </row>
    <row r="16" spans="1:2" x14ac:dyDescent="0.25">
      <c r="B16" t="s">
        <v>229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BA53A-240B-415A-AE6F-1CD83F57A419}">
  <dimension ref="A1:E33"/>
  <sheetViews>
    <sheetView tabSelected="1" zoomScaleNormal="100" workbookViewId="0">
      <selection activeCell="D30" sqref="D30"/>
    </sheetView>
  </sheetViews>
  <sheetFormatPr defaultColWidth="9.1796875" defaultRowHeight="14" x14ac:dyDescent="0.3"/>
  <cols>
    <col min="1" max="1" width="14.453125" style="93" customWidth="1"/>
    <col min="2" max="2" width="28.54296875" style="84" bestFit="1" customWidth="1"/>
    <col min="3" max="3" width="12" style="84" bestFit="1" customWidth="1"/>
    <col min="4" max="5" width="26.36328125" style="84" bestFit="1" customWidth="1"/>
    <col min="6" max="16384" width="9.1796875" style="84"/>
  </cols>
  <sheetData>
    <row r="1" spans="1:5" ht="15.5" x14ac:dyDescent="0.35">
      <c r="A1" s="90" t="s">
        <v>0</v>
      </c>
      <c r="B1" s="83"/>
      <c r="C1" s="83"/>
      <c r="D1" s="83"/>
      <c r="E1" s="83"/>
    </row>
    <row r="2" spans="1:5" ht="15.5" x14ac:dyDescent="0.35">
      <c r="A2" s="90" t="s">
        <v>187</v>
      </c>
      <c r="B2" s="83"/>
      <c r="C2" s="83"/>
      <c r="D2" s="83"/>
      <c r="E2" s="83"/>
    </row>
    <row r="3" spans="1:5" ht="15.5" x14ac:dyDescent="0.35">
      <c r="A3" s="91"/>
      <c r="B3" s="85"/>
      <c r="C3" s="85"/>
      <c r="D3" s="85"/>
      <c r="E3" s="85"/>
    </row>
    <row r="4" spans="1:5" ht="15.5" x14ac:dyDescent="0.35">
      <c r="A4" s="85" t="s">
        <v>186</v>
      </c>
      <c r="C4" s="85"/>
      <c r="D4" s="85"/>
      <c r="E4" s="85"/>
    </row>
    <row r="5" spans="1:5" ht="15.5" x14ac:dyDescent="0.35">
      <c r="A5" s="91"/>
      <c r="B5" s="85"/>
      <c r="C5" s="85"/>
      <c r="D5" s="85"/>
      <c r="E5" s="85"/>
    </row>
    <row r="6" spans="1:5" ht="15.5" x14ac:dyDescent="0.35">
      <c r="A6" s="165" t="s">
        <v>274</v>
      </c>
      <c r="B6" s="166" t="s">
        <v>275</v>
      </c>
      <c r="C6" s="167" t="s">
        <v>52</v>
      </c>
      <c r="D6" s="166" t="s">
        <v>216</v>
      </c>
      <c r="E6" s="85"/>
    </row>
    <row r="7" spans="1:5" ht="15.5" x14ac:dyDescent="0.35">
      <c r="A7" s="92">
        <v>42406</v>
      </c>
      <c r="B7" s="85" t="s">
        <v>53</v>
      </c>
      <c r="C7" s="87">
        <v>806</v>
      </c>
      <c r="D7" s="85" t="s">
        <v>217</v>
      </c>
      <c r="E7" s="85"/>
    </row>
    <row r="8" spans="1:5" ht="15.5" x14ac:dyDescent="0.35">
      <c r="A8" s="92">
        <v>42438</v>
      </c>
      <c r="B8" s="85" t="s">
        <v>54</v>
      </c>
      <c r="C8" s="87">
        <v>359.98</v>
      </c>
      <c r="D8" s="85" t="s">
        <v>218</v>
      </c>
      <c r="E8" s="85"/>
    </row>
    <row r="9" spans="1:5" ht="15.5" x14ac:dyDescent="0.35">
      <c r="A9" s="92">
        <v>44971</v>
      </c>
      <c r="B9" s="85" t="s">
        <v>271</v>
      </c>
      <c r="C9" s="87">
        <v>289.49</v>
      </c>
      <c r="D9" s="85" t="s">
        <v>219</v>
      </c>
      <c r="E9" s="85"/>
    </row>
    <row r="10" spans="1:5" ht="15.5" x14ac:dyDescent="0.35">
      <c r="A10" s="92">
        <v>43188</v>
      </c>
      <c r="B10" s="85" t="s">
        <v>55</v>
      </c>
      <c r="C10" s="87">
        <v>1138.8</v>
      </c>
      <c r="D10" s="85" t="s">
        <v>220</v>
      </c>
      <c r="E10" s="85"/>
    </row>
    <row r="11" spans="1:5" ht="15.5" x14ac:dyDescent="0.35">
      <c r="A11" s="92">
        <v>43188</v>
      </c>
      <c r="B11" s="85" t="s">
        <v>56</v>
      </c>
      <c r="C11" s="87">
        <v>442.8</v>
      </c>
      <c r="D11" s="85" t="s">
        <v>220</v>
      </c>
      <c r="E11" s="85"/>
    </row>
    <row r="12" spans="1:5" ht="15.5" x14ac:dyDescent="0.35">
      <c r="A12" s="92">
        <v>43536</v>
      </c>
      <c r="B12" s="85" t="s">
        <v>13</v>
      </c>
      <c r="C12" s="87">
        <v>241.03</v>
      </c>
      <c r="D12" s="85" t="s">
        <v>221</v>
      </c>
      <c r="E12" s="85"/>
    </row>
    <row r="13" spans="1:5" ht="15.5" x14ac:dyDescent="0.35">
      <c r="A13" s="92">
        <v>43536</v>
      </c>
      <c r="B13" s="85" t="s">
        <v>222</v>
      </c>
      <c r="C13" s="87">
        <v>271.95</v>
      </c>
      <c r="D13" s="85" t="s">
        <v>223</v>
      </c>
      <c r="E13" s="85"/>
    </row>
    <row r="14" spans="1:5" ht="15.5" x14ac:dyDescent="0.35">
      <c r="A14" s="92">
        <v>44145</v>
      </c>
      <c r="B14" s="85" t="s">
        <v>66</v>
      </c>
      <c r="C14" s="87">
        <v>1</v>
      </c>
      <c r="D14" s="85" t="s">
        <v>224</v>
      </c>
      <c r="E14" s="85" t="s">
        <v>273</v>
      </c>
    </row>
    <row r="15" spans="1:5" ht="15.5" x14ac:dyDescent="0.35">
      <c r="A15" s="92">
        <v>44600</v>
      </c>
      <c r="B15" s="85" t="s">
        <v>179</v>
      </c>
      <c r="C15" s="87">
        <v>350.17</v>
      </c>
      <c r="D15" s="85" t="s">
        <v>225</v>
      </c>
      <c r="E15" s="85"/>
    </row>
    <row r="16" spans="1:5" ht="15.5" x14ac:dyDescent="0.35">
      <c r="A16" s="92">
        <v>44635</v>
      </c>
      <c r="B16" s="85" t="s">
        <v>101</v>
      </c>
      <c r="C16" s="87">
        <v>250</v>
      </c>
      <c r="D16" s="85" t="s">
        <v>226</v>
      </c>
      <c r="E16" s="85"/>
    </row>
    <row r="17" spans="1:5" ht="15.5" x14ac:dyDescent="0.35">
      <c r="A17" s="92">
        <v>45013</v>
      </c>
      <c r="B17" s="85" t="s">
        <v>272</v>
      </c>
      <c r="C17" s="87">
        <v>1000</v>
      </c>
      <c r="D17" s="85" t="s">
        <v>224</v>
      </c>
      <c r="E17" s="85"/>
    </row>
    <row r="18" spans="1:5" ht="15.5" x14ac:dyDescent="0.35">
      <c r="A18" s="91"/>
      <c r="B18" s="85"/>
      <c r="C18" s="85"/>
      <c r="D18" s="85"/>
      <c r="E18" s="85"/>
    </row>
    <row r="19" spans="1:5" ht="15.5" x14ac:dyDescent="0.35">
      <c r="A19" s="85" t="s">
        <v>61</v>
      </c>
      <c r="C19" s="85"/>
      <c r="D19" s="85"/>
      <c r="E19" s="85"/>
    </row>
    <row r="20" spans="1:5" ht="15.5" x14ac:dyDescent="0.35">
      <c r="A20" s="91"/>
      <c r="B20" s="85"/>
      <c r="C20" s="85"/>
      <c r="D20" s="85"/>
      <c r="E20" s="85"/>
    </row>
    <row r="21" spans="1:5" ht="15.5" x14ac:dyDescent="0.35">
      <c r="A21" s="91"/>
      <c r="B21" s="83" t="s">
        <v>57</v>
      </c>
      <c r="C21" s="89">
        <f>SUM(C7:C17)</f>
        <v>5151.22</v>
      </c>
      <c r="D21" s="85"/>
      <c r="E21" s="85"/>
    </row>
    <row r="22" spans="1:5" ht="15.5" x14ac:dyDescent="0.35">
      <c r="A22" s="91"/>
      <c r="B22" s="85"/>
      <c r="C22" s="85"/>
      <c r="D22" s="85"/>
      <c r="E22" s="85"/>
    </row>
    <row r="23" spans="1:5" ht="15.5" x14ac:dyDescent="0.35">
      <c r="A23" s="91"/>
      <c r="B23" s="85"/>
      <c r="C23" s="86"/>
      <c r="D23" s="85"/>
      <c r="E23" s="85"/>
    </row>
    <row r="24" spans="1:5" ht="15.5" x14ac:dyDescent="0.35">
      <c r="A24" s="92"/>
      <c r="B24" s="83"/>
      <c r="C24" s="88"/>
      <c r="D24" s="85"/>
      <c r="E24" s="85"/>
    </row>
    <row r="25" spans="1:5" ht="15.5" x14ac:dyDescent="0.35">
      <c r="A25" s="91"/>
      <c r="B25" s="85"/>
      <c r="C25" s="87"/>
      <c r="D25" s="85"/>
      <c r="E25" s="85"/>
    </row>
    <row r="26" spans="1:5" ht="15.5" x14ac:dyDescent="0.35">
      <c r="A26" s="91"/>
      <c r="B26" s="85"/>
      <c r="C26" s="89"/>
      <c r="D26" s="85"/>
      <c r="E26" s="85"/>
    </row>
    <row r="27" spans="1:5" ht="15.5" x14ac:dyDescent="0.35">
      <c r="A27" s="91"/>
      <c r="B27" s="85"/>
      <c r="C27" s="85"/>
      <c r="D27" s="85"/>
      <c r="E27" s="85"/>
    </row>
    <row r="28" spans="1:5" ht="15.5" x14ac:dyDescent="0.35">
      <c r="A28" s="91" t="s">
        <v>58</v>
      </c>
      <c r="B28" s="85"/>
      <c r="C28" s="85"/>
      <c r="D28" s="91" t="s">
        <v>58</v>
      </c>
      <c r="E28" s="85"/>
    </row>
    <row r="29" spans="1:5" ht="15.5" x14ac:dyDescent="0.35">
      <c r="A29" s="90" t="s">
        <v>22</v>
      </c>
      <c r="B29" s="85"/>
      <c r="D29" s="90" t="s">
        <v>23</v>
      </c>
      <c r="E29" s="85"/>
    </row>
    <row r="30" spans="1:5" ht="15.5" x14ac:dyDescent="0.35">
      <c r="A30" s="91"/>
      <c r="B30" s="85"/>
      <c r="D30" s="91"/>
      <c r="E30" s="85"/>
    </row>
    <row r="31" spans="1:5" ht="15.5" x14ac:dyDescent="0.35">
      <c r="A31" s="91" t="s">
        <v>59</v>
      </c>
      <c r="B31" s="85"/>
      <c r="D31" s="91" t="s">
        <v>59</v>
      </c>
      <c r="E31" s="85"/>
    </row>
    <row r="32" spans="1:5" ht="15.5" x14ac:dyDescent="0.35">
      <c r="A32" s="91"/>
      <c r="D32" s="85"/>
      <c r="E32" s="85"/>
    </row>
    <row r="33" spans="1:5" ht="15.5" x14ac:dyDescent="0.35">
      <c r="A33" s="91"/>
      <c r="B33" s="85"/>
      <c r="C33" s="85"/>
      <c r="D33" s="85"/>
      <c r="E33" s="8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Summary</vt:lpstr>
      <vt:lpstr>Receipts</vt:lpstr>
      <vt:lpstr>Payments</vt:lpstr>
      <vt:lpstr>Google</vt:lpstr>
      <vt:lpstr>Room rent</vt:lpstr>
      <vt:lpstr>Clerk Salary</vt:lpstr>
      <vt:lpstr>Budget 22-23</vt:lpstr>
      <vt:lpstr>Bank Reconciliations</vt:lpstr>
      <vt:lpstr>Account details</vt:lpstr>
      <vt:lpstr>Fixed Assets</vt:lpstr>
      <vt:lpstr>'Budget 22-23'!Print_Area</vt:lpstr>
      <vt:lpstr>'Fixed Assets'!Print_Area</vt:lpstr>
      <vt:lpstr>Payments!Print_Area</vt:lpstr>
      <vt:lpstr>Summary!Print_Area</vt:lpstr>
      <vt:lpstr>'Bank Reconciliations'!Print_Titles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Zennor Parish</dc:creator>
  <cp:lastModifiedBy>Cassandra Crisp</cp:lastModifiedBy>
  <cp:lastPrinted>2023-03-28T20:38:19Z</cp:lastPrinted>
  <dcterms:created xsi:type="dcterms:W3CDTF">2020-03-10T12:03:10Z</dcterms:created>
  <dcterms:modified xsi:type="dcterms:W3CDTF">2023-03-28T20:38:23Z</dcterms:modified>
</cp:coreProperties>
</file>